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simone_houlbrooke_wales_nhs_uk/Documents/SBU/meetings/workforce/WOD committee 140223/June 26/"/>
    </mc:Choice>
  </mc:AlternateContent>
  <xr:revisionPtr revIDLastSave="5" documentId="8_{40E2ECA9-8C39-47C1-A1E4-F5A9D2988317}" xr6:coauthVersionLast="47" xr6:coauthVersionMax="47" xr10:uidLastSave="{F9ADB5F3-AA11-4037-85C0-3E5F21E644F3}"/>
  <bookViews>
    <workbookView xWindow="28680" yWindow="-120" windowWidth="29040" windowHeight="15720" xr2:uid="{A3DF621C-7F40-4E3D-9F56-3FEC07B4F540}"/>
  </bookViews>
  <sheets>
    <sheet name="Workforce WTE" sheetId="1" r:id="rId1"/>
  </sheets>
  <externalReferences>
    <externalReference r:id="rId2"/>
    <externalReference r:id="rId3"/>
  </externalReferences>
  <definedNames>
    <definedName name="A4Chart1">OFFSET(#REF!,1,MATCH(#REF!,#REF!,0)-1,6,1)</definedName>
    <definedName name="A4Chart2">OFFSET(#REF!,1,MATCH(#REF!,#REF!,0)-1,11,1)</definedName>
    <definedName name="A4Chart3">OFFSET(#REF!,1,MATCH(#REF!,#REF!,0)-1,8,1)</definedName>
    <definedName name="A4Chart4">OFFSET(#REF!,1,MATCH(#REF!,#REF!,0)-1,6,1)</definedName>
    <definedName name="A4Chart5">OFFSET(#REF!,1,MATCH(#REF!,#REF!,0)-1,11,1)</definedName>
    <definedName name="A4Chart6">OFFSET(#REF!,1,MATCH(#REF!,#REF!,0)-1,6,1)</definedName>
    <definedName name="A5Chart1">OFFSET('[1]A5 - Capital'!$B$3,1,MATCH('[1]A5 - Capital'!$A$24,'[1]A5 - Capital'!$B$3:$T$3,0)-1,5,1)</definedName>
    <definedName name="A5Chart2">OFFSET('[1]A5 - Capital'!$B$14,1,MATCH('[1]A5 - Capital'!$A$24,'[1]A5 - Capital'!$B$3:$T$3,0)-1,4,1)</definedName>
    <definedName name="BNE_MESSAGES_HIDDEN" hidden="1">#REF!</definedName>
    <definedName name="F2Cats">'[1]F2 - by org'!$A$5:$A$41</definedName>
    <definedName name="F2Chart1">OFFSET('[1]F2 - by org'!$B$5,MATCH('[1]F2 - by org'!$A$51,'[1]F2 - by org'!$A$5:$A$41,0)-1,0,1,4)</definedName>
    <definedName name="F2PeriodChart1">INDEX('[1]F2 - by period'!$D$85:$K$120,MATCH('[1]F2 - by period'!$A$127,'[1]F2 - by period'!$A$85:$A$120,0),1),INDEX('[1]F2 - by period'!$D$85:$K$120,MATCH('[1]F2 - by period'!$A$127,'[1]F2 - by period'!$A$85:$A$120,0),8)</definedName>
    <definedName name="F3Chart">OFFSET('[1]F3 - adjustments'!$B$2,1,MATCH('[1]F3 - adjustments'!$A$20,'[1]F3 - adjustments'!$B$2:$T$2,0)-1,10,1),OFFSET('[1]F3 - adjustments'!$B$2,12,MATCH('[1]F3 - adjustments'!$A$20,'[1]F3 - adjustments'!$B$2:$T$2,0)-1,1,1)</definedName>
    <definedName name="F3ChartServArea">OFFSET('[1]F3 - service area'!$B$2,1,MATCH('[1]F3 - service area'!$A$20,'[1]F3 - service area'!$B$2:$T$2,0)-1,12,1)</definedName>
    <definedName name="F4Chart1">OFFSET(#REF!,2,MATCH(#REF!,#REF!,0)-1,7,1)</definedName>
    <definedName name="F4Chart2">OFFSET(#REF!,12,MATCH(#REF!,#REF!,0)-1,14,1)</definedName>
    <definedName name="F4Chart3">OFFSET(#REF!,29,MATCH(#REF!,#REF!,0)-1,5,1)</definedName>
    <definedName name="F4Chart4">OFFSET(#REF!,MATCH(#REF!,#REF!,0),4,1,7)</definedName>
    <definedName name="HealthBoardName">IF(HealthBoard="PLEASE CHOOSE:","",HealthBoard)</definedName>
    <definedName name="lhbs">#REF!</definedName>
    <definedName name="MAPEL">#REF!</definedName>
    <definedName name="Orgs">[1]Lists!$A$2:$A$17</definedName>
    <definedName name="podmap">#REF!</definedName>
    <definedName name="specmap">#REF!</definedName>
    <definedName name="ULD_Commissioned">'[2]Ref ULD'!#REF!</definedName>
    <definedName name="ULD_Income">'[2]Ref ULD'!#REF!</definedName>
    <definedName name="ULD_Medicine">'[2]Ref ULD'!#REF!</definedName>
    <definedName name="ULD_Nonpay">'[2]Ref ULD'!#REF!</definedName>
    <definedName name="ULD_Payexp">'[2]Ref ULD'!#REF!</definedName>
    <definedName name="ULD_Primary">'[2]Ref ULD'!#REF!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E78" i="1"/>
  <c r="H78" i="1"/>
  <c r="I78" i="1"/>
  <c r="J78" i="1"/>
  <c r="K78" i="1"/>
  <c r="L78" i="1"/>
  <c r="M78" i="1"/>
  <c r="E74" i="1"/>
  <c r="F74" i="1"/>
  <c r="G74" i="1"/>
  <c r="H74" i="1"/>
  <c r="I74" i="1"/>
  <c r="J74" i="1"/>
  <c r="K74" i="1"/>
  <c r="L74" i="1"/>
  <c r="M74" i="1"/>
  <c r="E73" i="1"/>
  <c r="H73" i="1"/>
  <c r="I73" i="1"/>
  <c r="J73" i="1"/>
  <c r="K73" i="1"/>
  <c r="L73" i="1"/>
  <c r="M73" i="1"/>
  <c r="E72" i="1"/>
  <c r="H72" i="1"/>
  <c r="I72" i="1"/>
  <c r="J72" i="1"/>
  <c r="K72" i="1"/>
  <c r="L72" i="1"/>
  <c r="M72" i="1"/>
  <c r="E71" i="1"/>
  <c r="H71" i="1"/>
  <c r="I71" i="1"/>
  <c r="J71" i="1"/>
  <c r="K71" i="1"/>
  <c r="L71" i="1"/>
  <c r="M71" i="1"/>
  <c r="E70" i="1"/>
  <c r="H70" i="1"/>
  <c r="I70" i="1"/>
  <c r="J70" i="1"/>
  <c r="K70" i="1"/>
  <c r="L70" i="1"/>
  <c r="M70" i="1"/>
  <c r="E69" i="1"/>
  <c r="H69" i="1"/>
  <c r="I69" i="1"/>
  <c r="J69" i="1"/>
  <c r="K69" i="1"/>
  <c r="L69" i="1"/>
  <c r="M69" i="1"/>
  <c r="E68" i="1"/>
  <c r="H68" i="1"/>
  <c r="I68" i="1"/>
  <c r="J68" i="1"/>
  <c r="K68" i="1"/>
  <c r="L68" i="1"/>
  <c r="M68" i="1"/>
  <c r="E67" i="1"/>
  <c r="H67" i="1"/>
  <c r="I67" i="1"/>
  <c r="J67" i="1"/>
  <c r="K67" i="1"/>
  <c r="L67" i="1"/>
  <c r="M67" i="1"/>
  <c r="E66" i="1"/>
  <c r="H66" i="1"/>
  <c r="I66" i="1"/>
  <c r="J66" i="1"/>
  <c r="K66" i="1"/>
  <c r="L66" i="1"/>
  <c r="M66" i="1"/>
  <c r="G58" i="1"/>
  <c r="G45" i="1"/>
  <c r="G46" i="1"/>
  <c r="G47" i="1"/>
  <c r="F54" i="1"/>
  <c r="F55" i="1"/>
  <c r="F56" i="1"/>
  <c r="F57" i="1"/>
  <c r="F58" i="1"/>
  <c r="F53" i="1"/>
  <c r="K62" i="1"/>
  <c r="L62" i="1"/>
  <c r="M62" i="1"/>
  <c r="H62" i="1"/>
  <c r="I62" i="1"/>
  <c r="J62" i="1"/>
  <c r="H48" i="1"/>
  <c r="I48" i="1"/>
  <c r="J48" i="1"/>
  <c r="K48" i="1"/>
  <c r="L48" i="1"/>
  <c r="M48" i="1"/>
  <c r="F39" i="1"/>
  <c r="F40" i="1"/>
  <c r="F41" i="1"/>
  <c r="F42" i="1"/>
  <c r="F43" i="1"/>
  <c r="F44" i="1"/>
  <c r="F37" i="1"/>
  <c r="F33" i="1"/>
  <c r="F21" i="1"/>
  <c r="E30" i="1"/>
  <c r="H30" i="1"/>
  <c r="I30" i="1"/>
  <c r="J30" i="1"/>
  <c r="K30" i="1"/>
  <c r="M30" i="1"/>
  <c r="F22" i="1"/>
  <c r="F23" i="1"/>
  <c r="F24" i="1"/>
  <c r="F25" i="1"/>
  <c r="F26" i="1"/>
  <c r="F27" i="1"/>
  <c r="F28" i="1"/>
  <c r="E17" i="1"/>
  <c r="F17" i="1"/>
  <c r="H17" i="1"/>
  <c r="I17" i="1"/>
  <c r="K17" i="1"/>
  <c r="M17" i="1"/>
  <c r="N33" i="1"/>
  <c r="N53" i="1"/>
  <c r="N54" i="1"/>
  <c r="N55" i="1"/>
  <c r="N56" i="1"/>
  <c r="N57" i="1"/>
  <c r="N52" i="1"/>
  <c r="P45" i="1"/>
  <c r="P46" i="1"/>
  <c r="P47" i="1"/>
  <c r="N38" i="1"/>
  <c r="N39" i="1"/>
  <c r="N40" i="1"/>
  <c r="N41" i="1"/>
  <c r="N42" i="1"/>
  <c r="N43" i="1"/>
  <c r="N44" i="1"/>
  <c r="N37" i="1"/>
  <c r="N22" i="1"/>
  <c r="N23" i="1"/>
  <c r="N24" i="1"/>
  <c r="N25" i="1"/>
  <c r="N26" i="1"/>
  <c r="N27" i="1"/>
  <c r="N28" i="1"/>
  <c r="N21" i="1"/>
  <c r="N7" i="1"/>
  <c r="N8" i="1"/>
  <c r="N9" i="1"/>
  <c r="N10" i="1"/>
  <c r="N11" i="1"/>
  <c r="N12" i="1"/>
  <c r="N13" i="1"/>
  <c r="N82" i="1"/>
  <c r="D78" i="1"/>
  <c r="W77" i="1" s="1"/>
  <c r="C78" i="1"/>
  <c r="S74" i="1"/>
  <c r="R74" i="1"/>
  <c r="Q74" i="1"/>
  <c r="P74" i="1"/>
  <c r="O74" i="1"/>
  <c r="N74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2" i="1"/>
  <c r="C62" i="1"/>
  <c r="T60" i="1"/>
  <c r="T59" i="1"/>
  <c r="T51" i="1"/>
  <c r="D48" i="1"/>
  <c r="C48" i="1"/>
  <c r="T31" i="1"/>
  <c r="D30" i="1"/>
  <c r="C30" i="1"/>
  <c r="T29" i="1"/>
  <c r="D17" i="1"/>
  <c r="C17" i="1"/>
  <c r="T15" i="1"/>
  <c r="T14" i="1"/>
  <c r="F78" i="1" l="1"/>
  <c r="E75" i="1"/>
  <c r="I34" i="1"/>
  <c r="O6" i="1"/>
  <c r="H75" i="1"/>
  <c r="I75" i="1"/>
  <c r="J75" i="1"/>
  <c r="K75" i="1"/>
  <c r="L75" i="1"/>
  <c r="M75" i="1"/>
  <c r="F73" i="1"/>
  <c r="G42" i="1"/>
  <c r="H34" i="1"/>
  <c r="F72" i="1"/>
  <c r="F71" i="1"/>
  <c r="F69" i="1"/>
  <c r="G39" i="1"/>
  <c r="G44" i="1"/>
  <c r="G37" i="1"/>
  <c r="F70" i="1"/>
  <c r="G40" i="1"/>
  <c r="G43" i="1"/>
  <c r="F68" i="1"/>
  <c r="F67" i="1"/>
  <c r="F66" i="1"/>
  <c r="G54" i="1"/>
  <c r="G55" i="1"/>
  <c r="G56" i="1"/>
  <c r="G57" i="1"/>
  <c r="G53" i="1"/>
  <c r="G41" i="1"/>
  <c r="T45" i="1"/>
  <c r="T58" i="1"/>
  <c r="G33" i="1"/>
  <c r="G78" i="1" s="1"/>
  <c r="G22" i="1"/>
  <c r="G67" i="1" s="1"/>
  <c r="G23" i="1"/>
  <c r="G24" i="1"/>
  <c r="G25" i="1"/>
  <c r="G26" i="1"/>
  <c r="G27" i="1"/>
  <c r="G28" i="1"/>
  <c r="G21" i="1"/>
  <c r="G30" i="1" s="1"/>
  <c r="J34" i="1"/>
  <c r="K34" i="1"/>
  <c r="M34" i="1"/>
  <c r="F30" i="1"/>
  <c r="E34" i="1"/>
  <c r="N78" i="1"/>
  <c r="N70" i="1"/>
  <c r="N68" i="1"/>
  <c r="N66" i="1"/>
  <c r="T46" i="1"/>
  <c r="N30" i="1"/>
  <c r="N62" i="1"/>
  <c r="N17" i="1"/>
  <c r="O33" i="1"/>
  <c r="P33" i="1" s="1"/>
  <c r="N69" i="1"/>
  <c r="N71" i="1"/>
  <c r="O38" i="1"/>
  <c r="O39" i="1"/>
  <c r="P39" i="1" s="1"/>
  <c r="Q39" i="1" s="1"/>
  <c r="R39" i="1" s="1"/>
  <c r="O40" i="1"/>
  <c r="O41" i="1"/>
  <c r="P41" i="1" s="1"/>
  <c r="Q41" i="1" s="1"/>
  <c r="R41" i="1" s="1"/>
  <c r="S41" i="1" s="1"/>
  <c r="O42" i="1"/>
  <c r="O43" i="1"/>
  <c r="P43" i="1" s="1"/>
  <c r="O44" i="1"/>
  <c r="P44" i="1" s="1"/>
  <c r="O37" i="1"/>
  <c r="O53" i="1"/>
  <c r="O54" i="1"/>
  <c r="O55" i="1"/>
  <c r="P55" i="1" s="1"/>
  <c r="O56" i="1"/>
  <c r="O57" i="1"/>
  <c r="O52" i="1"/>
  <c r="P52" i="1" s="1"/>
  <c r="N73" i="1"/>
  <c r="O22" i="1"/>
  <c r="P22" i="1" s="1"/>
  <c r="Q22" i="1" s="1"/>
  <c r="R22" i="1" s="1"/>
  <c r="S22" i="1" s="1"/>
  <c r="O23" i="1"/>
  <c r="O24" i="1"/>
  <c r="P24" i="1" s="1"/>
  <c r="Q24" i="1" s="1"/>
  <c r="R24" i="1" s="1"/>
  <c r="S24" i="1" s="1"/>
  <c r="O25" i="1"/>
  <c r="O26" i="1"/>
  <c r="P26" i="1" s="1"/>
  <c r="O27" i="1"/>
  <c r="P27" i="1" s="1"/>
  <c r="O28" i="1"/>
  <c r="O21" i="1"/>
  <c r="O13" i="1"/>
  <c r="P13" i="1" s="1"/>
  <c r="Q13" i="1" s="1"/>
  <c r="R13" i="1" s="1"/>
  <c r="S13" i="1" s="1"/>
  <c r="O12" i="1"/>
  <c r="P12" i="1" s="1"/>
  <c r="Q12" i="1" s="1"/>
  <c r="R12" i="1" s="1"/>
  <c r="S12" i="1" s="1"/>
  <c r="O11" i="1"/>
  <c r="P11" i="1" s="1"/>
  <c r="Q11" i="1" s="1"/>
  <c r="R11" i="1" s="1"/>
  <c r="S11" i="1" s="1"/>
  <c r="O10" i="1"/>
  <c r="O9" i="1"/>
  <c r="O8" i="1"/>
  <c r="O7" i="1"/>
  <c r="N72" i="1"/>
  <c r="N67" i="1"/>
  <c r="N48" i="1"/>
  <c r="D34" i="1"/>
  <c r="C34" i="1"/>
  <c r="W76" i="1"/>
  <c r="C75" i="1"/>
  <c r="C79" i="1" s="1"/>
  <c r="D75" i="1"/>
  <c r="E79" i="1" l="1"/>
  <c r="F75" i="1"/>
  <c r="F79" i="1" s="1"/>
  <c r="P6" i="1"/>
  <c r="G73" i="1"/>
  <c r="G66" i="1"/>
  <c r="G69" i="1"/>
  <c r="G34" i="1"/>
  <c r="G68" i="1"/>
  <c r="I79" i="1"/>
  <c r="K79" i="1"/>
  <c r="M79" i="1"/>
  <c r="L79" i="1"/>
  <c r="G70" i="1"/>
  <c r="G71" i="1"/>
  <c r="G72" i="1"/>
  <c r="J79" i="1"/>
  <c r="H79" i="1"/>
  <c r="F34" i="1"/>
  <c r="N34" i="1"/>
  <c r="T41" i="1"/>
  <c r="Q44" i="1"/>
  <c r="R44" i="1" s="1"/>
  <c r="N75" i="1"/>
  <c r="N79" i="1" s="1"/>
  <c r="Q43" i="1"/>
  <c r="R43" i="1" s="1"/>
  <c r="P38" i="1"/>
  <c r="Q38" i="1" s="1"/>
  <c r="R38" i="1" s="1"/>
  <c r="S38" i="1" s="1"/>
  <c r="S39" i="1"/>
  <c r="P40" i="1"/>
  <c r="Q40" i="1" s="1"/>
  <c r="O69" i="1"/>
  <c r="P42" i="1"/>
  <c r="Q42" i="1" s="1"/>
  <c r="R42" i="1" s="1"/>
  <c r="S42" i="1" s="1"/>
  <c r="O66" i="1"/>
  <c r="O48" i="1"/>
  <c r="P37" i="1"/>
  <c r="P53" i="1"/>
  <c r="O68" i="1"/>
  <c r="P54" i="1"/>
  <c r="Q55" i="1"/>
  <c r="R55" i="1" s="1"/>
  <c r="P56" i="1"/>
  <c r="O71" i="1"/>
  <c r="P57" i="1"/>
  <c r="O72" i="1"/>
  <c r="P23" i="1"/>
  <c r="Q23" i="1" s="1"/>
  <c r="P25" i="1"/>
  <c r="Q25" i="1" s="1"/>
  <c r="O70" i="1"/>
  <c r="Q26" i="1"/>
  <c r="Q27" i="1"/>
  <c r="P28" i="1"/>
  <c r="O73" i="1"/>
  <c r="O30" i="1"/>
  <c r="P21" i="1"/>
  <c r="P10" i="1"/>
  <c r="Q10" i="1" s="1"/>
  <c r="R10" i="1" s="1"/>
  <c r="S10" i="1" s="1"/>
  <c r="P9" i="1"/>
  <c r="Q9" i="1" s="1"/>
  <c r="R9" i="1" s="1"/>
  <c r="S9" i="1" s="1"/>
  <c r="P8" i="1"/>
  <c r="Q8" i="1" s="1"/>
  <c r="R8" i="1" s="1"/>
  <c r="S8" i="1" s="1"/>
  <c r="P7" i="1"/>
  <c r="Q33" i="1"/>
  <c r="P78" i="1"/>
  <c r="O78" i="1"/>
  <c r="Q52" i="1"/>
  <c r="R52" i="1" s="1"/>
  <c r="O62" i="1"/>
  <c r="O67" i="1"/>
  <c r="T24" i="1"/>
  <c r="T22" i="1"/>
  <c r="T13" i="1"/>
  <c r="T12" i="1"/>
  <c r="O17" i="1"/>
  <c r="T11" i="1"/>
  <c r="D79" i="1"/>
  <c r="W75" i="1" s="1"/>
  <c r="Q6" i="1" l="1"/>
  <c r="R6" i="1" s="1"/>
  <c r="T39" i="1"/>
  <c r="G75" i="1"/>
  <c r="G79" i="1" s="1"/>
  <c r="T8" i="1"/>
  <c r="P72" i="1"/>
  <c r="S6" i="1"/>
  <c r="O34" i="1"/>
  <c r="S44" i="1"/>
  <c r="T38" i="1"/>
  <c r="S43" i="1"/>
  <c r="T43" i="1" s="1"/>
  <c r="P67" i="1"/>
  <c r="Q67" i="1"/>
  <c r="R40" i="1"/>
  <c r="P66" i="1"/>
  <c r="P48" i="1"/>
  <c r="Q37" i="1"/>
  <c r="R37" i="1" s="1"/>
  <c r="Q53" i="1"/>
  <c r="P68" i="1"/>
  <c r="Q54" i="1"/>
  <c r="P69" i="1"/>
  <c r="S55" i="1"/>
  <c r="Q56" i="1"/>
  <c r="P71" i="1"/>
  <c r="Q57" i="1"/>
  <c r="R23" i="1"/>
  <c r="S23" i="1" s="1"/>
  <c r="R25" i="1"/>
  <c r="Q70" i="1"/>
  <c r="R26" i="1"/>
  <c r="R27" i="1"/>
  <c r="S27" i="1" s="1"/>
  <c r="P73" i="1"/>
  <c r="Q28" i="1"/>
  <c r="P30" i="1"/>
  <c r="Q21" i="1"/>
  <c r="P17" i="1"/>
  <c r="Q7" i="1"/>
  <c r="R33" i="1"/>
  <c r="Q78" i="1"/>
  <c r="S52" i="1"/>
  <c r="R67" i="1"/>
  <c r="P62" i="1"/>
  <c r="O75" i="1"/>
  <c r="O79" i="1" s="1"/>
  <c r="T42" i="1"/>
  <c r="P70" i="1"/>
  <c r="T10" i="1"/>
  <c r="T9" i="1"/>
  <c r="W68" i="1"/>
  <c r="W71" i="1"/>
  <c r="W72" i="1"/>
  <c r="W69" i="1"/>
  <c r="W67" i="1"/>
  <c r="W74" i="1"/>
  <c r="W70" i="1"/>
  <c r="W66" i="1"/>
  <c r="W73" i="1"/>
  <c r="T6" i="1" l="1"/>
  <c r="T27" i="1"/>
  <c r="T23" i="1"/>
  <c r="T55" i="1"/>
  <c r="P75" i="1"/>
  <c r="P79" i="1" s="1"/>
  <c r="T44" i="1"/>
  <c r="S40" i="1"/>
  <c r="R48" i="1"/>
  <c r="S37" i="1"/>
  <c r="T37" i="1"/>
  <c r="Q62" i="1"/>
  <c r="R53" i="1"/>
  <c r="Q68" i="1"/>
  <c r="R54" i="1"/>
  <c r="Q69" i="1"/>
  <c r="R56" i="1"/>
  <c r="Q71" i="1"/>
  <c r="R57" i="1"/>
  <c r="Q72" i="1"/>
  <c r="S25" i="1"/>
  <c r="S70" i="1" s="1"/>
  <c r="S26" i="1"/>
  <c r="R28" i="1"/>
  <c r="Q73" i="1"/>
  <c r="P34" i="1"/>
  <c r="Q30" i="1"/>
  <c r="R21" i="1"/>
  <c r="Q66" i="1"/>
  <c r="Q17" i="1"/>
  <c r="R7" i="1"/>
  <c r="S33" i="1"/>
  <c r="S78" i="1" s="1"/>
  <c r="R78" i="1"/>
  <c r="X76" i="1"/>
  <c r="X77" i="1"/>
  <c r="T52" i="1"/>
  <c r="S67" i="1"/>
  <c r="Q48" i="1"/>
  <c r="R70" i="1"/>
  <c r="R66" i="1" l="1"/>
  <c r="Q75" i="1"/>
  <c r="S48" i="1"/>
  <c r="S53" i="1"/>
  <c r="R68" i="1"/>
  <c r="R62" i="1"/>
  <c r="R69" i="1"/>
  <c r="S54" i="1"/>
  <c r="S69" i="1" s="1"/>
  <c r="S56" i="1"/>
  <c r="S71" i="1" s="1"/>
  <c r="R71" i="1"/>
  <c r="R72" i="1"/>
  <c r="S57" i="1"/>
  <c r="S72" i="1" s="1"/>
  <c r="R73" i="1"/>
  <c r="S28" i="1"/>
  <c r="S73" i="1" s="1"/>
  <c r="Q34" i="1"/>
  <c r="R30" i="1"/>
  <c r="S21" i="1"/>
  <c r="R17" i="1"/>
  <c r="S7" i="1"/>
  <c r="S17" i="1" s="1"/>
  <c r="T25" i="1"/>
  <c r="T26" i="1"/>
  <c r="T40" i="1"/>
  <c r="T28" i="1" l="1"/>
  <c r="Q79" i="1"/>
  <c r="X72" i="1"/>
  <c r="S62" i="1"/>
  <c r="S68" i="1"/>
  <c r="R34" i="1"/>
  <c r="R75" i="1"/>
  <c r="R79" i="1" s="1"/>
  <c r="S30" i="1"/>
  <c r="T21" i="1"/>
  <c r="T54" i="1"/>
  <c r="T56" i="1"/>
  <c r="S66" i="1"/>
  <c r="T53" i="1"/>
  <c r="T57" i="1"/>
  <c r="T7" i="1"/>
  <c r="X68" i="1" l="1"/>
  <c r="X70" i="1"/>
  <c r="X66" i="1"/>
  <c r="X73" i="1"/>
  <c r="X71" i="1"/>
  <c r="X67" i="1"/>
  <c r="X74" i="1"/>
  <c r="X69" i="1"/>
  <c r="T30" i="1"/>
  <c r="X75" i="1"/>
  <c r="S75" i="1"/>
  <c r="S79" i="1" s="1"/>
  <c r="S34" i="1"/>
  <c r="T86" i="1"/>
</calcChain>
</file>

<file path=xl/sharedStrings.xml><?xml version="1.0" encoding="utf-8"?>
<sst xmlns="http://schemas.openxmlformats.org/spreadsheetml/2006/main" count="220" uniqueCount="48">
  <si>
    <t>ACTUAL WTE</t>
  </si>
  <si>
    <t>ACTUAL as @ 31/3/2025</t>
  </si>
  <si>
    <t>FORECAST as @ 31/03/26</t>
  </si>
  <si>
    <t>Q1 FORECAST as @ 30/06/26</t>
  </si>
  <si>
    <t>Q2 FORECAST as @ 30/09/26</t>
  </si>
  <si>
    <t>Q3 FORECAST as @ 31/12/26</t>
  </si>
  <si>
    <t>Plan End 2026/27</t>
  </si>
  <si>
    <t>Plan End 2027/28</t>
  </si>
  <si>
    <t>Plan End 2028/29</t>
  </si>
  <si>
    <t>SECTION 1) WORKFORCE PLANS - ESTABLISHMENT WTE</t>
  </si>
  <si>
    <t>WORKFORCE ESTABLISHMENT</t>
  </si>
  <si>
    <t>Administrative, Clerical &amp; Board Members</t>
  </si>
  <si>
    <t>Medical &amp; Dental</t>
  </si>
  <si>
    <t>Nursing &amp; Midwifery Registered</t>
  </si>
  <si>
    <t>Prof Scientific &amp; Technical</t>
  </si>
  <si>
    <t>Additional Clinical Services</t>
  </si>
  <si>
    <t>Allied Health Professionals</t>
  </si>
  <si>
    <t>Healthcare Scientists</t>
  </si>
  <si>
    <t>Estates &amp; Ancillary</t>
  </si>
  <si>
    <t>Students</t>
  </si>
  <si>
    <t>Board Members</t>
  </si>
  <si>
    <t>Apprentices</t>
  </si>
  <si>
    <t>TOTAL</t>
  </si>
  <si>
    <t>SECTION 2) DEPLOYMENT PLANS - IN POST</t>
  </si>
  <si>
    <t>SUBSTANTIVE WORKFORCE (WTE IN POST)</t>
  </si>
  <si>
    <t>Medical &amp; Dental (Central Shared Service Contract)</t>
  </si>
  <si>
    <t>Total inc. Medical and Dental through Shared Service</t>
  </si>
  <si>
    <t>VARIABLE WORKFORCE (BANK AND OVERTIME)</t>
  </si>
  <si>
    <t>AGENCY/LOCUM</t>
  </si>
  <si>
    <t>SUMMARY</t>
  </si>
  <si>
    <t xml:space="preserve"> WTE split 2025/26</t>
  </si>
  <si>
    <t xml:space="preserve"> WTE split 2026/27</t>
  </si>
  <si>
    <t xml:space="preserve">Administrative, Clerical &amp; Board Members </t>
  </si>
  <si>
    <t xml:space="preserve">Medical &amp; Dental </t>
  </si>
  <si>
    <t xml:space="preserve">Nursing &amp; Midwifery Registered </t>
  </si>
  <si>
    <t xml:space="preserve">Healthcare Scientists </t>
  </si>
  <si>
    <t xml:space="preserve">Estates &amp; Ancillary </t>
  </si>
  <si>
    <t xml:space="preserve">Students </t>
  </si>
  <si>
    <t> </t>
  </si>
  <si>
    <t>Actual as @ 11/04/2026</t>
  </si>
  <si>
    <t>Actual as @ 11/05/2026</t>
  </si>
  <si>
    <t>Actual as @ 11/06/2026</t>
  </si>
  <si>
    <t>Month 1</t>
  </si>
  <si>
    <t xml:space="preserve">Month 2 </t>
  </si>
  <si>
    <t>Month 3</t>
  </si>
  <si>
    <t>TBC</t>
  </si>
  <si>
    <t>Actual v Q1 forecast</t>
  </si>
  <si>
    <t>Actual v March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</si>
</sst>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_ ;\-#,##0\ "/>
    <numFmt numFmtId="167" formatCode="0.0%"/>
    <numFmt numFmtId="168" formatCode="_-* #,##0.0_-;\-* #,##0.0_-;_-* &quot;-&quot;?_-;_-@_-"/>
  </numFmts>
  <fonts count="18" x14ac:knownFonts="1"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i/>
      <sz val="10"/>
      <color rgb="FFFFFFFF"/>
      <name val="Calibri"/>
      <family val="2"/>
    </font>
    <font>
      <sz val="12"/>
      <color rgb="FF000000"/>
      <name val="Arial"/>
      <family val="2"/>
    </font>
    <font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465A"/>
        <bgColor indexed="64"/>
      </patternFill>
    </fill>
    <fill>
      <patternFill patternType="solid">
        <fgColor rgb="FF34465A"/>
        <bgColor rgb="FF000000"/>
      </patternFill>
    </fill>
    <fill>
      <patternFill patternType="solid">
        <fgColor rgb="FFCAAA7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AAA7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9" fillId="3" borderId="3" xfId="0" applyFont="1" applyFill="1" applyBorder="1"/>
    <xf numFmtId="164" fontId="3" fillId="6" borderId="1" xfId="1" applyNumberFormat="1" applyFont="1" applyFill="1" applyBorder="1" applyAlignment="1" applyProtection="1">
      <protection locked="0"/>
    </xf>
    <xf numFmtId="0" fontId="9" fillId="7" borderId="1" xfId="0" applyFont="1" applyFill="1" applyBorder="1"/>
    <xf numFmtId="164" fontId="3" fillId="7" borderId="6" xfId="1" applyNumberFormat="1" applyFont="1" applyFill="1" applyBorder="1" applyAlignment="1" applyProtection="1">
      <protection locked="0"/>
    </xf>
    <xf numFmtId="164" fontId="3" fillId="5" borderId="1" xfId="1" applyNumberFormat="1" applyFont="1" applyFill="1" applyBorder="1" applyAlignment="1" applyProtection="1"/>
    <xf numFmtId="0" fontId="3" fillId="2" borderId="7" xfId="0" applyFont="1" applyFill="1" applyBorder="1"/>
    <xf numFmtId="165" fontId="3" fillId="2" borderId="0" xfId="1" applyNumberFormat="1" applyFont="1" applyFill="1" applyBorder="1" applyAlignment="1" applyProtection="1"/>
    <xf numFmtId="0" fontId="8" fillId="5" borderId="1" xfId="0" applyFont="1" applyFill="1" applyBorder="1"/>
    <xf numFmtId="0" fontId="9" fillId="3" borderId="1" xfId="0" applyFont="1" applyFill="1" applyBorder="1"/>
    <xf numFmtId="166" fontId="3" fillId="0" borderId="0" xfId="0" applyNumberFormat="1" applyFont="1"/>
    <xf numFmtId="164" fontId="3" fillId="7" borderId="1" xfId="1" applyNumberFormat="1" applyFont="1" applyFill="1" applyBorder="1" applyAlignment="1" applyProtection="1">
      <protection locked="0"/>
    </xf>
    <xf numFmtId="0" fontId="10" fillId="3" borderId="1" xfId="0" applyFont="1" applyFill="1" applyBorder="1" applyAlignment="1">
      <alignment vertical="center"/>
    </xf>
    <xf numFmtId="0" fontId="3" fillId="2" borderId="8" xfId="0" applyFont="1" applyFill="1" applyBorder="1"/>
    <xf numFmtId="0" fontId="11" fillId="2" borderId="0" xfId="0" applyFont="1" applyFill="1"/>
    <xf numFmtId="0" fontId="11" fillId="2" borderId="7" xfId="0" applyFont="1" applyFill="1" applyBorder="1"/>
    <xf numFmtId="0" fontId="11" fillId="2" borderId="8" xfId="0" applyFont="1" applyFill="1" applyBorder="1"/>
    <xf numFmtId="0" fontId="11" fillId="0" borderId="0" xfId="0" applyFont="1"/>
    <xf numFmtId="0" fontId="4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164" fontId="3" fillId="5" borderId="2" xfId="1" applyNumberFormat="1" applyFont="1" applyFill="1" applyBorder="1" applyAlignment="1" applyProtection="1"/>
    <xf numFmtId="9" fontId="3" fillId="5" borderId="2" xfId="1" applyNumberFormat="1" applyFont="1" applyFill="1" applyBorder="1" applyAlignment="1" applyProtection="1"/>
    <xf numFmtId="0" fontId="12" fillId="3" borderId="1" xfId="0" applyFont="1" applyFill="1" applyBorder="1"/>
    <xf numFmtId="0" fontId="13" fillId="0" borderId="0" xfId="0" applyFont="1"/>
    <xf numFmtId="167" fontId="14" fillId="10" borderId="1" xfId="0" applyNumberFormat="1" applyFont="1" applyFill="1" applyBorder="1" applyProtection="1">
      <protection locked="0"/>
    </xf>
    <xf numFmtId="0" fontId="14" fillId="8" borderId="0" xfId="0" applyFont="1" applyFill="1"/>
    <xf numFmtId="0" fontId="13" fillId="8" borderId="0" xfId="0" applyFont="1" applyFill="1"/>
    <xf numFmtId="168" fontId="14" fillId="9" borderId="1" xfId="0" applyNumberFormat="1" applyFont="1" applyFill="1" applyBorder="1"/>
    <xf numFmtId="0" fontId="15" fillId="4" borderId="1" xfId="0" applyFont="1" applyFill="1" applyBorder="1"/>
    <xf numFmtId="0" fontId="16" fillId="8" borderId="0" xfId="0" applyFont="1" applyFill="1"/>
    <xf numFmtId="0" fontId="17" fillId="0" borderId="0" xfId="0" applyFont="1"/>
    <xf numFmtId="0" fontId="9" fillId="0" borderId="0" xfId="0" applyFont="1"/>
    <xf numFmtId="0" fontId="6" fillId="3" borderId="0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164" fontId="3" fillId="11" borderId="1" xfId="1" applyNumberFormat="1" applyFont="1" applyFill="1" applyBorder="1" applyAlignment="1" applyProtection="1">
      <protection locked="0"/>
    </xf>
    <xf numFmtId="0" fontId="8" fillId="11" borderId="1" xfId="0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 applyProtection="1"/>
    <xf numFmtId="164" fontId="3" fillId="6" borderId="1" xfId="1" applyNumberFormat="1" applyFont="1" applyFill="1" applyBorder="1" applyAlignment="1" applyProtection="1">
      <protection hidden="1"/>
    </xf>
    <xf numFmtId="164" fontId="3" fillId="11" borderId="1" xfId="1" applyNumberFormat="1" applyFont="1" applyFill="1" applyBorder="1" applyAlignment="1" applyProtection="1"/>
    <xf numFmtId="0" fontId="3" fillId="5" borderId="2" xfId="1" applyNumberFormat="1" applyFont="1" applyFill="1" applyBorder="1" applyAlignment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tu1srvfil0001\financedeliveryunit$\02.%20%20Support%20and%20Challenge\IMTP%20&amp;%20MDS%20Reviews\2026-27\Financial%20Plan%20Analysis%20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141767\AppData\Local\Microsoft\Windows\INetCache\Content.Outlook\M0YQT3B2\MDS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.F1"/>
      <sheetName val="Reasons"/>
      <sheetName val="F1"/>
      <sheetName val="F2 - by org"/>
      <sheetName val="F2 - by period"/>
      <sheetName val="F3 - adjustments"/>
      <sheetName val="F3 - service area"/>
      <sheetName val="Ref.F4"/>
      <sheetName val="F4 - Funding - Total Plan"/>
      <sheetName val="F4 - Funding - In Year Uplift"/>
      <sheetName val="F4 - All WG assumptions"/>
      <sheetName val="F6 -  savings - all data"/>
      <sheetName val="Ref.F7"/>
      <sheetName val="F7 - Opportunity"/>
      <sheetName val="Ref.F8"/>
      <sheetName val="F8 - Pay"/>
      <sheetName val="Ref.F9"/>
      <sheetName val="F9 - Projects"/>
      <sheetName val="Ref.F10"/>
      <sheetName val="F10 - Risks and Opportunities"/>
      <sheetName val="Ref.F3"/>
      <sheetName val="Ref.A2"/>
      <sheetName val="Ref.SavingsFYE"/>
      <sheetName val="Query Submissions"/>
      <sheetName val="A1.Data"/>
      <sheetName val="A1 - Long term trend"/>
      <sheetName val="A1"/>
      <sheetName val="Lists"/>
      <sheetName val="Ref.F2"/>
      <sheetName val="A3 - Movement by Spend Area"/>
      <sheetName val="Ref.F2Group"/>
      <sheetName val="Ref.F5"/>
      <sheetName val="A3 - Cost Pressures"/>
      <sheetName val="Ref.A4.Savings"/>
      <sheetName val="Ref.SavingsInYr"/>
      <sheetName val="A4 - Savings by type"/>
      <sheetName val="A4 - Savings profile"/>
      <sheetName val="Ref.Capital"/>
      <sheetName val="Ref.A5.Capital"/>
      <sheetName val="A5 - Capi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"/>
      <sheetName val="Validation"/>
      <sheetName val="Front Sheet and Checklist"/>
      <sheetName val="General Notes"/>
      <sheetName val="Data.Activity"/>
      <sheetName val="Vaccinations"/>
      <sheetName val="Bedplan"/>
      <sheetName val="Workforce WTE"/>
      <sheetName val="Primary Care Activity"/>
      <sheetName val="CHC &amp; FNC"/>
      <sheetName val="Mental Health Activity"/>
      <sheetName val="Cancer Care Activity"/>
      <sheetName val="Unsch.Care &amp; Ambulance Activity"/>
      <sheetName val="Planned Care Activity"/>
      <sheetName val="Ref Lists"/>
      <sheetName val="Data.Finance"/>
      <sheetName val="F1 - Revenue Plan"/>
      <sheetName val="Ref Net Exp"/>
      <sheetName val="Ref Workforce"/>
      <sheetName val="F2 - Net Expenditure"/>
      <sheetName val="Ref ULD"/>
      <sheetName val="F3A - ULD Reconciliation"/>
      <sheetName val="F3B - ULD Drivers"/>
      <sheetName val="F4 - Funding Assumptions"/>
      <sheetName val="F5 - Cost Pressures"/>
      <sheetName val="F6 - Savings Tracker"/>
      <sheetName val="F7 - Opportunity Pipeline"/>
      <sheetName val="F8 - Pay Split"/>
      <sheetName val="F10 - Risks &amp; Opportunities"/>
      <sheetName val="Data.Capital"/>
      <sheetName val="F11 - Capital Data"/>
      <sheetName val="F12 - Other Estates Data"/>
      <sheetName val="A1.RefData"/>
      <sheetName val="Data.PlanMeasures"/>
      <sheetName val="A1 Overall Finance Graphs"/>
      <sheetName val="A2 Monthly profiles"/>
      <sheetName val="Ref Historic Spend"/>
      <sheetName val="A3 Movements by expenditure"/>
      <sheetName val="A4 ULD summary"/>
      <sheetName val="A5 Cost Pressures Summary"/>
      <sheetName val="A6 Savings Summary"/>
      <sheetName val="A7 Capital Summary"/>
      <sheetName val="A8 Workforce &amp; Pay analysis"/>
      <sheetName val="Ref.Staff"/>
      <sheetName val="A10 - Waterfall (test)"/>
      <sheetName val="A9 Bed analysis"/>
      <sheetName val="Ref Bedplan"/>
      <sheetName val="Ref Net S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7AE1-CBE8-4B62-8726-213A5A7ADCAB}">
  <sheetPr>
    <tabColor theme="4" tint="0.79998168889431442"/>
  </sheetPr>
  <dimension ref="A1:X87"/>
  <sheetViews>
    <sheetView showGridLines="0" tabSelected="1" zoomScale="90" zoomScaleNormal="90" workbookViewId="0">
      <pane xSplit="2" ySplit="2" topLeftCell="C3" activePane="bottomRight" state="frozenSplit"/>
      <selection pane="topRight" activeCell="J28" sqref="J28"/>
      <selection pane="bottomLeft" activeCell="J28" sqref="J28"/>
      <selection pane="bottomRight" activeCell="F19" sqref="F19"/>
    </sheetView>
  </sheetViews>
  <sheetFormatPr defaultRowHeight="13" x14ac:dyDescent="0.3"/>
  <cols>
    <col min="1" max="1" width="2.84375" style="28" customWidth="1"/>
    <col min="2" max="2" width="51.84375" style="28" customWidth="1"/>
    <col min="3" max="19" width="11.07421875" style="28" customWidth="1"/>
    <col min="20" max="20" width="11.07421875" style="28" hidden="1" customWidth="1"/>
    <col min="21" max="21" width="11.07421875" style="28" customWidth="1"/>
    <col min="22" max="22" width="32.53515625" style="28" bestFit="1" customWidth="1"/>
    <col min="23" max="23" width="8.4609375" style="28" customWidth="1"/>
    <col min="24" max="37" width="11.3046875" style="28" customWidth="1"/>
    <col min="38" max="217" width="9.23046875" style="28"/>
    <col min="218" max="218" width="49.07421875" style="28" bestFit="1" customWidth="1"/>
    <col min="219" max="230" width="9.23046875" style="28"/>
    <col min="231" max="231" width="8.4609375" style="28" customWidth="1"/>
    <col min="232" max="232" width="5.4609375" style="28" customWidth="1"/>
    <col min="233" max="234" width="10.53515625" style="28" customWidth="1"/>
    <col min="235" max="473" width="9.23046875" style="28"/>
    <col min="474" max="474" width="49.07421875" style="28" bestFit="1" customWidth="1"/>
    <col min="475" max="486" width="9.23046875" style="28"/>
    <col min="487" max="487" width="8.4609375" style="28" customWidth="1"/>
    <col min="488" max="488" width="5.4609375" style="28" customWidth="1"/>
    <col min="489" max="490" width="10.53515625" style="28" customWidth="1"/>
    <col min="491" max="729" width="9.23046875" style="28"/>
    <col min="730" max="730" width="49.07421875" style="28" bestFit="1" customWidth="1"/>
    <col min="731" max="742" width="9.23046875" style="28"/>
    <col min="743" max="743" width="8.4609375" style="28" customWidth="1"/>
    <col min="744" max="744" width="5.4609375" style="28" customWidth="1"/>
    <col min="745" max="746" width="10.53515625" style="28" customWidth="1"/>
    <col min="747" max="985" width="9.23046875" style="28"/>
    <col min="986" max="986" width="49.07421875" style="28" bestFit="1" customWidth="1"/>
    <col min="987" max="998" width="9.23046875" style="28"/>
    <col min="999" max="999" width="8.4609375" style="28" customWidth="1"/>
    <col min="1000" max="1000" width="5.4609375" style="28" customWidth="1"/>
    <col min="1001" max="1002" width="10.53515625" style="28" customWidth="1"/>
    <col min="1003" max="1241" width="9.23046875" style="28"/>
    <col min="1242" max="1242" width="49.07421875" style="28" bestFit="1" customWidth="1"/>
    <col min="1243" max="1254" width="9.23046875" style="28"/>
    <col min="1255" max="1255" width="8.4609375" style="28" customWidth="1"/>
    <col min="1256" max="1256" width="5.4609375" style="28" customWidth="1"/>
    <col min="1257" max="1258" width="10.53515625" style="28" customWidth="1"/>
    <col min="1259" max="1497" width="9.23046875" style="28"/>
    <col min="1498" max="1498" width="49.07421875" style="28" bestFit="1" customWidth="1"/>
    <col min="1499" max="1510" width="9.23046875" style="28"/>
    <col min="1511" max="1511" width="8.4609375" style="28" customWidth="1"/>
    <col min="1512" max="1512" width="5.4609375" style="28" customWidth="1"/>
    <col min="1513" max="1514" width="10.53515625" style="28" customWidth="1"/>
    <col min="1515" max="1753" width="9.23046875" style="28"/>
    <col min="1754" max="1754" width="49.07421875" style="28" bestFit="1" customWidth="1"/>
    <col min="1755" max="1766" width="9.23046875" style="28"/>
    <col min="1767" max="1767" width="8.4609375" style="28" customWidth="1"/>
    <col min="1768" max="1768" width="5.4609375" style="28" customWidth="1"/>
    <col min="1769" max="1770" width="10.53515625" style="28" customWidth="1"/>
    <col min="1771" max="2009" width="9.23046875" style="28"/>
    <col min="2010" max="2010" width="49.07421875" style="28" bestFit="1" customWidth="1"/>
    <col min="2011" max="2022" width="9.23046875" style="28"/>
    <col min="2023" max="2023" width="8.4609375" style="28" customWidth="1"/>
    <col min="2024" max="2024" width="5.4609375" style="28" customWidth="1"/>
    <col min="2025" max="2026" width="10.53515625" style="28" customWidth="1"/>
    <col min="2027" max="2265" width="9.23046875" style="28"/>
    <col min="2266" max="2266" width="49.07421875" style="28" bestFit="1" customWidth="1"/>
    <col min="2267" max="2278" width="9.23046875" style="28"/>
    <col min="2279" max="2279" width="8.4609375" style="28" customWidth="1"/>
    <col min="2280" max="2280" width="5.4609375" style="28" customWidth="1"/>
    <col min="2281" max="2282" width="10.53515625" style="28" customWidth="1"/>
    <col min="2283" max="2521" width="9.23046875" style="28"/>
    <col min="2522" max="2522" width="49.07421875" style="28" bestFit="1" customWidth="1"/>
    <col min="2523" max="2534" width="9.23046875" style="28"/>
    <col min="2535" max="2535" width="8.4609375" style="28" customWidth="1"/>
    <col min="2536" max="2536" width="5.4609375" style="28" customWidth="1"/>
    <col min="2537" max="2538" width="10.53515625" style="28" customWidth="1"/>
    <col min="2539" max="2777" width="9.23046875" style="28"/>
    <col min="2778" max="2778" width="49.07421875" style="28" bestFit="1" customWidth="1"/>
    <col min="2779" max="2790" width="9.23046875" style="28"/>
    <col min="2791" max="2791" width="8.4609375" style="28" customWidth="1"/>
    <col min="2792" max="2792" width="5.4609375" style="28" customWidth="1"/>
    <col min="2793" max="2794" width="10.53515625" style="28" customWidth="1"/>
    <col min="2795" max="3033" width="9.23046875" style="28"/>
    <col min="3034" max="3034" width="49.07421875" style="28" bestFit="1" customWidth="1"/>
    <col min="3035" max="3046" width="9.23046875" style="28"/>
    <col min="3047" max="3047" width="8.4609375" style="28" customWidth="1"/>
    <col min="3048" max="3048" width="5.4609375" style="28" customWidth="1"/>
    <col min="3049" max="3050" width="10.53515625" style="28" customWidth="1"/>
    <col min="3051" max="3289" width="9.23046875" style="28"/>
    <col min="3290" max="3290" width="49.07421875" style="28" bestFit="1" customWidth="1"/>
    <col min="3291" max="3302" width="9.23046875" style="28"/>
    <col min="3303" max="3303" width="8.4609375" style="28" customWidth="1"/>
    <col min="3304" max="3304" width="5.4609375" style="28" customWidth="1"/>
    <col min="3305" max="3306" width="10.53515625" style="28" customWidth="1"/>
    <col min="3307" max="3545" width="9.23046875" style="28"/>
    <col min="3546" max="3546" width="49.07421875" style="28" bestFit="1" customWidth="1"/>
    <col min="3547" max="3558" width="9.23046875" style="28"/>
    <col min="3559" max="3559" width="8.4609375" style="28" customWidth="1"/>
    <col min="3560" max="3560" width="5.4609375" style="28" customWidth="1"/>
    <col min="3561" max="3562" width="10.53515625" style="28" customWidth="1"/>
    <col min="3563" max="3801" width="9.23046875" style="28"/>
    <col min="3802" max="3802" width="49.07421875" style="28" bestFit="1" customWidth="1"/>
    <col min="3803" max="3814" width="9.23046875" style="28"/>
    <col min="3815" max="3815" width="8.4609375" style="28" customWidth="1"/>
    <col min="3816" max="3816" width="5.4609375" style="28" customWidth="1"/>
    <col min="3817" max="3818" width="10.53515625" style="28" customWidth="1"/>
    <col min="3819" max="4057" width="9.23046875" style="28"/>
    <col min="4058" max="4058" width="49.07421875" style="28" bestFit="1" customWidth="1"/>
    <col min="4059" max="4070" width="9.23046875" style="28"/>
    <col min="4071" max="4071" width="8.4609375" style="28" customWidth="1"/>
    <col min="4072" max="4072" width="5.4609375" style="28" customWidth="1"/>
    <col min="4073" max="4074" width="10.53515625" style="28" customWidth="1"/>
    <col min="4075" max="4313" width="9.23046875" style="28"/>
    <col min="4314" max="4314" width="49.07421875" style="28" bestFit="1" customWidth="1"/>
    <col min="4315" max="4326" width="9.23046875" style="28"/>
    <col min="4327" max="4327" width="8.4609375" style="28" customWidth="1"/>
    <col min="4328" max="4328" width="5.4609375" style="28" customWidth="1"/>
    <col min="4329" max="4330" width="10.53515625" style="28" customWidth="1"/>
    <col min="4331" max="4569" width="9.23046875" style="28"/>
    <col min="4570" max="4570" width="49.07421875" style="28" bestFit="1" customWidth="1"/>
    <col min="4571" max="4582" width="9.23046875" style="28"/>
    <col min="4583" max="4583" width="8.4609375" style="28" customWidth="1"/>
    <col min="4584" max="4584" width="5.4609375" style="28" customWidth="1"/>
    <col min="4585" max="4586" width="10.53515625" style="28" customWidth="1"/>
    <col min="4587" max="4825" width="9.23046875" style="28"/>
    <col min="4826" max="4826" width="49.07421875" style="28" bestFit="1" customWidth="1"/>
    <col min="4827" max="4838" width="9.23046875" style="28"/>
    <col min="4839" max="4839" width="8.4609375" style="28" customWidth="1"/>
    <col min="4840" max="4840" width="5.4609375" style="28" customWidth="1"/>
    <col min="4841" max="4842" width="10.53515625" style="28" customWidth="1"/>
    <col min="4843" max="5081" width="9.23046875" style="28"/>
    <col min="5082" max="5082" width="49.07421875" style="28" bestFit="1" customWidth="1"/>
    <col min="5083" max="5094" width="9.23046875" style="28"/>
    <col min="5095" max="5095" width="8.4609375" style="28" customWidth="1"/>
    <col min="5096" max="5096" width="5.4609375" style="28" customWidth="1"/>
    <col min="5097" max="5098" width="10.53515625" style="28" customWidth="1"/>
    <col min="5099" max="5337" width="9.23046875" style="28"/>
    <col min="5338" max="5338" width="49.07421875" style="28" bestFit="1" customWidth="1"/>
    <col min="5339" max="5350" width="9.23046875" style="28"/>
    <col min="5351" max="5351" width="8.4609375" style="28" customWidth="1"/>
    <col min="5352" max="5352" width="5.4609375" style="28" customWidth="1"/>
    <col min="5353" max="5354" width="10.53515625" style="28" customWidth="1"/>
    <col min="5355" max="5593" width="9.23046875" style="28"/>
    <col min="5594" max="5594" width="49.07421875" style="28" bestFit="1" customWidth="1"/>
    <col min="5595" max="5606" width="9.23046875" style="28"/>
    <col min="5607" max="5607" width="8.4609375" style="28" customWidth="1"/>
    <col min="5608" max="5608" width="5.4609375" style="28" customWidth="1"/>
    <col min="5609" max="5610" width="10.53515625" style="28" customWidth="1"/>
    <col min="5611" max="5849" width="9.23046875" style="28"/>
    <col min="5850" max="5850" width="49.07421875" style="28" bestFit="1" customWidth="1"/>
    <col min="5851" max="5862" width="9.23046875" style="28"/>
    <col min="5863" max="5863" width="8.4609375" style="28" customWidth="1"/>
    <col min="5864" max="5864" width="5.4609375" style="28" customWidth="1"/>
    <col min="5865" max="5866" width="10.53515625" style="28" customWidth="1"/>
    <col min="5867" max="6105" width="9.23046875" style="28"/>
    <col min="6106" max="6106" width="49.07421875" style="28" bestFit="1" customWidth="1"/>
    <col min="6107" max="6118" width="9.23046875" style="28"/>
    <col min="6119" max="6119" width="8.4609375" style="28" customWidth="1"/>
    <col min="6120" max="6120" width="5.4609375" style="28" customWidth="1"/>
    <col min="6121" max="6122" width="10.53515625" style="28" customWidth="1"/>
    <col min="6123" max="6361" width="9.23046875" style="28"/>
    <col min="6362" max="6362" width="49.07421875" style="28" bestFit="1" customWidth="1"/>
    <col min="6363" max="6374" width="9.23046875" style="28"/>
    <col min="6375" max="6375" width="8.4609375" style="28" customWidth="1"/>
    <col min="6376" max="6376" width="5.4609375" style="28" customWidth="1"/>
    <col min="6377" max="6378" width="10.53515625" style="28" customWidth="1"/>
    <col min="6379" max="6617" width="9.23046875" style="28"/>
    <col min="6618" max="6618" width="49.07421875" style="28" bestFit="1" customWidth="1"/>
    <col min="6619" max="6630" width="9.23046875" style="28"/>
    <col min="6631" max="6631" width="8.4609375" style="28" customWidth="1"/>
    <col min="6632" max="6632" width="5.4609375" style="28" customWidth="1"/>
    <col min="6633" max="6634" width="10.53515625" style="28" customWidth="1"/>
    <col min="6635" max="6873" width="9.23046875" style="28"/>
    <col min="6874" max="6874" width="49.07421875" style="28" bestFit="1" customWidth="1"/>
    <col min="6875" max="6886" width="9.23046875" style="28"/>
    <col min="6887" max="6887" width="8.4609375" style="28" customWidth="1"/>
    <col min="6888" max="6888" width="5.4609375" style="28" customWidth="1"/>
    <col min="6889" max="6890" width="10.53515625" style="28" customWidth="1"/>
    <col min="6891" max="7129" width="9.23046875" style="28"/>
    <col min="7130" max="7130" width="49.07421875" style="28" bestFit="1" customWidth="1"/>
    <col min="7131" max="7142" width="9.23046875" style="28"/>
    <col min="7143" max="7143" width="8.4609375" style="28" customWidth="1"/>
    <col min="7144" max="7144" width="5.4609375" style="28" customWidth="1"/>
    <col min="7145" max="7146" width="10.53515625" style="28" customWidth="1"/>
    <col min="7147" max="7385" width="9.23046875" style="28"/>
    <col min="7386" max="7386" width="49.07421875" style="28" bestFit="1" customWidth="1"/>
    <col min="7387" max="7398" width="9.23046875" style="28"/>
    <col min="7399" max="7399" width="8.4609375" style="28" customWidth="1"/>
    <col min="7400" max="7400" width="5.4609375" style="28" customWidth="1"/>
    <col min="7401" max="7402" width="10.53515625" style="28" customWidth="1"/>
    <col min="7403" max="7641" width="9.23046875" style="28"/>
    <col min="7642" max="7642" width="49.07421875" style="28" bestFit="1" customWidth="1"/>
    <col min="7643" max="7654" width="9.23046875" style="28"/>
    <col min="7655" max="7655" width="8.4609375" style="28" customWidth="1"/>
    <col min="7656" max="7656" width="5.4609375" style="28" customWidth="1"/>
    <col min="7657" max="7658" width="10.53515625" style="28" customWidth="1"/>
    <col min="7659" max="7897" width="9.23046875" style="28"/>
    <col min="7898" max="7898" width="49.07421875" style="28" bestFit="1" customWidth="1"/>
    <col min="7899" max="7910" width="9.23046875" style="28"/>
    <col min="7911" max="7911" width="8.4609375" style="28" customWidth="1"/>
    <col min="7912" max="7912" width="5.4609375" style="28" customWidth="1"/>
    <col min="7913" max="7914" width="10.53515625" style="28" customWidth="1"/>
    <col min="7915" max="8153" width="9.23046875" style="28"/>
    <col min="8154" max="8154" width="49.07421875" style="28" bestFit="1" customWidth="1"/>
    <col min="8155" max="8166" width="9.23046875" style="28"/>
    <col min="8167" max="8167" width="8.4609375" style="28" customWidth="1"/>
    <col min="8168" max="8168" width="5.4609375" style="28" customWidth="1"/>
    <col min="8169" max="8170" width="10.53515625" style="28" customWidth="1"/>
    <col min="8171" max="8409" width="9.23046875" style="28"/>
    <col min="8410" max="8410" width="49.07421875" style="28" bestFit="1" customWidth="1"/>
    <col min="8411" max="8422" width="9.23046875" style="28"/>
    <col min="8423" max="8423" width="8.4609375" style="28" customWidth="1"/>
    <col min="8424" max="8424" width="5.4609375" style="28" customWidth="1"/>
    <col min="8425" max="8426" width="10.53515625" style="28" customWidth="1"/>
    <col min="8427" max="8665" width="9.23046875" style="28"/>
    <col min="8666" max="8666" width="49.07421875" style="28" bestFit="1" customWidth="1"/>
    <col min="8667" max="8678" width="9.23046875" style="28"/>
    <col min="8679" max="8679" width="8.4609375" style="28" customWidth="1"/>
    <col min="8680" max="8680" width="5.4609375" style="28" customWidth="1"/>
    <col min="8681" max="8682" width="10.53515625" style="28" customWidth="1"/>
    <col min="8683" max="8921" width="9.23046875" style="28"/>
    <col min="8922" max="8922" width="49.07421875" style="28" bestFit="1" customWidth="1"/>
    <col min="8923" max="8934" width="9.23046875" style="28"/>
    <col min="8935" max="8935" width="8.4609375" style="28" customWidth="1"/>
    <col min="8936" max="8936" width="5.4609375" style="28" customWidth="1"/>
    <col min="8937" max="8938" width="10.53515625" style="28" customWidth="1"/>
    <col min="8939" max="9177" width="9.23046875" style="28"/>
    <col min="9178" max="9178" width="49.07421875" style="28" bestFit="1" customWidth="1"/>
    <col min="9179" max="9190" width="9.23046875" style="28"/>
    <col min="9191" max="9191" width="8.4609375" style="28" customWidth="1"/>
    <col min="9192" max="9192" width="5.4609375" style="28" customWidth="1"/>
    <col min="9193" max="9194" width="10.53515625" style="28" customWidth="1"/>
    <col min="9195" max="9433" width="9.23046875" style="28"/>
    <col min="9434" max="9434" width="49.07421875" style="28" bestFit="1" customWidth="1"/>
    <col min="9435" max="9446" width="9.23046875" style="28"/>
    <col min="9447" max="9447" width="8.4609375" style="28" customWidth="1"/>
    <col min="9448" max="9448" width="5.4609375" style="28" customWidth="1"/>
    <col min="9449" max="9450" width="10.53515625" style="28" customWidth="1"/>
    <col min="9451" max="9689" width="9.23046875" style="28"/>
    <col min="9690" max="9690" width="49.07421875" style="28" bestFit="1" customWidth="1"/>
    <col min="9691" max="9702" width="9.23046875" style="28"/>
    <col min="9703" max="9703" width="8.4609375" style="28" customWidth="1"/>
    <col min="9704" max="9704" width="5.4609375" style="28" customWidth="1"/>
    <col min="9705" max="9706" width="10.53515625" style="28" customWidth="1"/>
    <col min="9707" max="9945" width="9.23046875" style="28"/>
    <col min="9946" max="9946" width="49.07421875" style="28" bestFit="1" customWidth="1"/>
    <col min="9947" max="9958" width="9.23046875" style="28"/>
    <col min="9959" max="9959" width="8.4609375" style="28" customWidth="1"/>
    <col min="9960" max="9960" width="5.4609375" style="28" customWidth="1"/>
    <col min="9961" max="9962" width="10.53515625" style="28" customWidth="1"/>
    <col min="9963" max="10201" width="9.23046875" style="28"/>
    <col min="10202" max="10202" width="49.07421875" style="28" bestFit="1" customWidth="1"/>
    <col min="10203" max="10214" width="9.23046875" style="28"/>
    <col min="10215" max="10215" width="8.4609375" style="28" customWidth="1"/>
    <col min="10216" max="10216" width="5.4609375" style="28" customWidth="1"/>
    <col min="10217" max="10218" width="10.53515625" style="28" customWidth="1"/>
    <col min="10219" max="10457" width="9.23046875" style="28"/>
    <col min="10458" max="10458" width="49.07421875" style="28" bestFit="1" customWidth="1"/>
    <col min="10459" max="10470" width="9.23046875" style="28"/>
    <col min="10471" max="10471" width="8.4609375" style="28" customWidth="1"/>
    <col min="10472" max="10472" width="5.4609375" style="28" customWidth="1"/>
    <col min="10473" max="10474" width="10.53515625" style="28" customWidth="1"/>
    <col min="10475" max="10713" width="9.23046875" style="28"/>
    <col min="10714" max="10714" width="49.07421875" style="28" bestFit="1" customWidth="1"/>
    <col min="10715" max="10726" width="9.23046875" style="28"/>
    <col min="10727" max="10727" width="8.4609375" style="28" customWidth="1"/>
    <col min="10728" max="10728" width="5.4609375" style="28" customWidth="1"/>
    <col min="10729" max="10730" width="10.53515625" style="28" customWidth="1"/>
    <col min="10731" max="10969" width="9.23046875" style="28"/>
    <col min="10970" max="10970" width="49.07421875" style="28" bestFit="1" customWidth="1"/>
    <col min="10971" max="10982" width="9.23046875" style="28"/>
    <col min="10983" max="10983" width="8.4609375" style="28" customWidth="1"/>
    <col min="10984" max="10984" width="5.4609375" style="28" customWidth="1"/>
    <col min="10985" max="10986" width="10.53515625" style="28" customWidth="1"/>
    <col min="10987" max="11225" width="9.23046875" style="28"/>
    <col min="11226" max="11226" width="49.07421875" style="28" bestFit="1" customWidth="1"/>
    <col min="11227" max="11238" width="9.23046875" style="28"/>
    <col min="11239" max="11239" width="8.4609375" style="28" customWidth="1"/>
    <col min="11240" max="11240" width="5.4609375" style="28" customWidth="1"/>
    <col min="11241" max="11242" width="10.53515625" style="28" customWidth="1"/>
    <col min="11243" max="11481" width="9.23046875" style="28"/>
    <col min="11482" max="11482" width="49.07421875" style="28" bestFit="1" customWidth="1"/>
    <col min="11483" max="11494" width="9.23046875" style="28"/>
    <col min="11495" max="11495" width="8.4609375" style="28" customWidth="1"/>
    <col min="11496" max="11496" width="5.4609375" style="28" customWidth="1"/>
    <col min="11497" max="11498" width="10.53515625" style="28" customWidth="1"/>
    <col min="11499" max="11737" width="9.23046875" style="28"/>
    <col min="11738" max="11738" width="49.07421875" style="28" bestFit="1" customWidth="1"/>
    <col min="11739" max="11750" width="9.23046875" style="28"/>
    <col min="11751" max="11751" width="8.4609375" style="28" customWidth="1"/>
    <col min="11752" max="11752" width="5.4609375" style="28" customWidth="1"/>
    <col min="11753" max="11754" width="10.53515625" style="28" customWidth="1"/>
    <col min="11755" max="11993" width="9.23046875" style="28"/>
    <col min="11994" max="11994" width="49.07421875" style="28" bestFit="1" customWidth="1"/>
    <col min="11995" max="12006" width="9.23046875" style="28"/>
    <col min="12007" max="12007" width="8.4609375" style="28" customWidth="1"/>
    <col min="12008" max="12008" width="5.4609375" style="28" customWidth="1"/>
    <col min="12009" max="12010" width="10.53515625" style="28" customWidth="1"/>
    <col min="12011" max="12249" width="9.23046875" style="28"/>
    <col min="12250" max="12250" width="49.07421875" style="28" bestFit="1" customWidth="1"/>
    <col min="12251" max="12262" width="9.23046875" style="28"/>
    <col min="12263" max="12263" width="8.4609375" style="28" customWidth="1"/>
    <col min="12264" max="12264" width="5.4609375" style="28" customWidth="1"/>
    <col min="12265" max="12266" width="10.53515625" style="28" customWidth="1"/>
    <col min="12267" max="12505" width="9.23046875" style="28"/>
    <col min="12506" max="12506" width="49.07421875" style="28" bestFit="1" customWidth="1"/>
    <col min="12507" max="12518" width="9.23046875" style="28"/>
    <col min="12519" max="12519" width="8.4609375" style="28" customWidth="1"/>
    <col min="12520" max="12520" width="5.4609375" style="28" customWidth="1"/>
    <col min="12521" max="12522" width="10.53515625" style="28" customWidth="1"/>
    <col min="12523" max="12761" width="9.23046875" style="28"/>
    <col min="12762" max="12762" width="49.07421875" style="28" bestFit="1" customWidth="1"/>
    <col min="12763" max="12774" width="9.23046875" style="28"/>
    <col min="12775" max="12775" width="8.4609375" style="28" customWidth="1"/>
    <col min="12776" max="12776" width="5.4609375" style="28" customWidth="1"/>
    <col min="12777" max="12778" width="10.53515625" style="28" customWidth="1"/>
    <col min="12779" max="13017" width="9.23046875" style="28"/>
    <col min="13018" max="13018" width="49.07421875" style="28" bestFit="1" customWidth="1"/>
    <col min="13019" max="13030" width="9.23046875" style="28"/>
    <col min="13031" max="13031" width="8.4609375" style="28" customWidth="1"/>
    <col min="13032" max="13032" width="5.4609375" style="28" customWidth="1"/>
    <col min="13033" max="13034" width="10.53515625" style="28" customWidth="1"/>
    <col min="13035" max="13273" width="9.23046875" style="28"/>
    <col min="13274" max="13274" width="49.07421875" style="28" bestFit="1" customWidth="1"/>
    <col min="13275" max="13286" width="9.23046875" style="28"/>
    <col min="13287" max="13287" width="8.4609375" style="28" customWidth="1"/>
    <col min="13288" max="13288" width="5.4609375" style="28" customWidth="1"/>
    <col min="13289" max="13290" width="10.53515625" style="28" customWidth="1"/>
    <col min="13291" max="13529" width="9.23046875" style="28"/>
    <col min="13530" max="13530" width="49.07421875" style="28" bestFit="1" customWidth="1"/>
    <col min="13531" max="13542" width="9.23046875" style="28"/>
    <col min="13543" max="13543" width="8.4609375" style="28" customWidth="1"/>
    <col min="13544" max="13544" width="5.4609375" style="28" customWidth="1"/>
    <col min="13545" max="13546" width="10.53515625" style="28" customWidth="1"/>
    <col min="13547" max="13785" width="9.23046875" style="28"/>
    <col min="13786" max="13786" width="49.07421875" style="28" bestFit="1" customWidth="1"/>
    <col min="13787" max="13798" width="9.23046875" style="28"/>
    <col min="13799" max="13799" width="8.4609375" style="28" customWidth="1"/>
    <col min="13800" max="13800" width="5.4609375" style="28" customWidth="1"/>
    <col min="13801" max="13802" width="10.53515625" style="28" customWidth="1"/>
    <col min="13803" max="14041" width="9.23046875" style="28"/>
    <col min="14042" max="14042" width="49.07421875" style="28" bestFit="1" customWidth="1"/>
    <col min="14043" max="14054" width="9.23046875" style="28"/>
    <col min="14055" max="14055" width="8.4609375" style="28" customWidth="1"/>
    <col min="14056" max="14056" width="5.4609375" style="28" customWidth="1"/>
    <col min="14057" max="14058" width="10.53515625" style="28" customWidth="1"/>
    <col min="14059" max="14297" width="9.23046875" style="28"/>
    <col min="14298" max="14298" width="49.07421875" style="28" bestFit="1" customWidth="1"/>
    <col min="14299" max="14310" width="9.23046875" style="28"/>
    <col min="14311" max="14311" width="8.4609375" style="28" customWidth="1"/>
    <col min="14312" max="14312" width="5.4609375" style="28" customWidth="1"/>
    <col min="14313" max="14314" width="10.53515625" style="28" customWidth="1"/>
    <col min="14315" max="14553" width="9.23046875" style="28"/>
    <col min="14554" max="14554" width="49.07421875" style="28" bestFit="1" customWidth="1"/>
    <col min="14555" max="14566" width="9.23046875" style="28"/>
    <col min="14567" max="14567" width="8.4609375" style="28" customWidth="1"/>
    <col min="14568" max="14568" width="5.4609375" style="28" customWidth="1"/>
    <col min="14569" max="14570" width="10.53515625" style="28" customWidth="1"/>
    <col min="14571" max="14809" width="9.23046875" style="28"/>
    <col min="14810" max="14810" width="49.07421875" style="28" bestFit="1" customWidth="1"/>
    <col min="14811" max="14822" width="9.23046875" style="28"/>
    <col min="14823" max="14823" width="8.4609375" style="28" customWidth="1"/>
    <col min="14824" max="14824" width="5.4609375" style="28" customWidth="1"/>
    <col min="14825" max="14826" width="10.53515625" style="28" customWidth="1"/>
    <col min="14827" max="15065" width="9.23046875" style="28"/>
    <col min="15066" max="15066" width="49.07421875" style="28" bestFit="1" customWidth="1"/>
    <col min="15067" max="15078" width="9.23046875" style="28"/>
    <col min="15079" max="15079" width="8.4609375" style="28" customWidth="1"/>
    <col min="15080" max="15080" width="5.4609375" style="28" customWidth="1"/>
    <col min="15081" max="15082" width="10.53515625" style="28" customWidth="1"/>
    <col min="15083" max="15321" width="9.23046875" style="28"/>
    <col min="15322" max="15322" width="49.07421875" style="28" bestFit="1" customWidth="1"/>
    <col min="15323" max="15334" width="9.23046875" style="28"/>
    <col min="15335" max="15335" width="8.4609375" style="28" customWidth="1"/>
    <col min="15336" max="15336" width="5.4609375" style="28" customWidth="1"/>
    <col min="15337" max="15338" width="10.53515625" style="28" customWidth="1"/>
    <col min="15339" max="15577" width="9.23046875" style="28"/>
    <col min="15578" max="15578" width="49.07421875" style="28" bestFit="1" customWidth="1"/>
    <col min="15579" max="15590" width="9.23046875" style="28"/>
    <col min="15591" max="15591" width="8.4609375" style="28" customWidth="1"/>
    <col min="15592" max="15592" width="5.4609375" style="28" customWidth="1"/>
    <col min="15593" max="15594" width="10.53515625" style="28" customWidth="1"/>
    <col min="15595" max="15833" width="9.23046875" style="28"/>
    <col min="15834" max="15834" width="49.07421875" style="28" bestFit="1" customWidth="1"/>
    <col min="15835" max="15846" width="9.23046875" style="28"/>
    <col min="15847" max="15847" width="8.4609375" style="28" customWidth="1"/>
    <col min="15848" max="15848" width="5.4609375" style="28" customWidth="1"/>
    <col min="15849" max="15850" width="10.53515625" style="28" customWidth="1"/>
    <col min="15851" max="16089" width="9.23046875" style="28"/>
    <col min="16090" max="16090" width="49.07421875" style="28" bestFit="1" customWidth="1"/>
    <col min="16091" max="16102" width="9.23046875" style="28"/>
    <col min="16103" max="16103" width="8.4609375" style="28" customWidth="1"/>
    <col min="16104" max="16104" width="5.4609375" style="28" customWidth="1"/>
    <col min="16105" max="16106" width="10.53515625" style="28" customWidth="1"/>
    <col min="16107" max="16384" width="9.23046875" style="28"/>
  </cols>
  <sheetData>
    <row r="1" spans="1:20" s="5" customFormat="1" ht="15" customHeight="1" x14ac:dyDescent="0.3">
      <c r="A1" s="1"/>
      <c r="B1" s="2"/>
      <c r="C1" s="3" t="s">
        <v>0</v>
      </c>
      <c r="D1" s="3"/>
      <c r="E1" s="44" t="s">
        <v>42</v>
      </c>
      <c r="F1" s="45"/>
      <c r="G1" s="46"/>
      <c r="H1" s="48" t="s">
        <v>43</v>
      </c>
      <c r="I1" s="48"/>
      <c r="J1" s="48"/>
      <c r="K1" s="45" t="s">
        <v>44</v>
      </c>
      <c r="L1" s="45"/>
      <c r="M1" s="46"/>
      <c r="N1" s="4"/>
      <c r="O1" s="4"/>
      <c r="P1" s="4"/>
      <c r="Q1" s="4"/>
      <c r="R1" s="4"/>
      <c r="S1" s="4"/>
    </row>
    <row r="2" spans="1:20" s="5" customFormat="1" ht="46.5" x14ac:dyDescent="0.3">
      <c r="A2" s="1"/>
      <c r="B2" s="6"/>
      <c r="C2" s="7" t="s">
        <v>1</v>
      </c>
      <c r="D2" s="7" t="s">
        <v>2</v>
      </c>
      <c r="E2" s="43" t="s">
        <v>39</v>
      </c>
      <c r="F2" s="43" t="s">
        <v>47</v>
      </c>
      <c r="G2" s="43" t="s">
        <v>46</v>
      </c>
      <c r="H2" s="43" t="s">
        <v>40</v>
      </c>
      <c r="I2" s="43" t="s">
        <v>47</v>
      </c>
      <c r="J2" s="43" t="s">
        <v>46</v>
      </c>
      <c r="K2" s="43" t="s">
        <v>41</v>
      </c>
      <c r="L2" s="43" t="s">
        <v>47</v>
      </c>
      <c r="M2" s="43" t="s">
        <v>46</v>
      </c>
      <c r="N2" s="8" t="s">
        <v>3</v>
      </c>
      <c r="O2" s="8" t="s">
        <v>4</v>
      </c>
      <c r="P2" s="8" t="s">
        <v>5</v>
      </c>
      <c r="Q2" s="8" t="s">
        <v>6</v>
      </c>
      <c r="R2" s="7" t="s">
        <v>7</v>
      </c>
      <c r="S2" s="7" t="s">
        <v>8</v>
      </c>
    </row>
    <row r="3" spans="1:20" s="5" customFormat="1" x14ac:dyDescent="0.3"/>
    <row r="4" spans="1:20" s="5" customFormat="1" ht="23.5" x14ac:dyDescent="0.3">
      <c r="A4" s="1"/>
      <c r="B4" s="2" t="s">
        <v>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0" s="5" customFormat="1" x14ac:dyDescent="0.3">
      <c r="A5" s="1"/>
      <c r="B5" s="9" t="s">
        <v>10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20" s="5" customFormat="1" x14ac:dyDescent="0.3">
      <c r="A6" s="1"/>
      <c r="B6" s="12" t="s">
        <v>11</v>
      </c>
      <c r="C6" s="13">
        <v>2593.66</v>
      </c>
      <c r="D6" s="13">
        <v>2592.9899999999998</v>
      </c>
      <c r="E6" s="13" t="s">
        <v>45</v>
      </c>
      <c r="F6" s="13"/>
      <c r="G6" s="13"/>
      <c r="H6" s="13" t="s">
        <v>45</v>
      </c>
      <c r="I6" s="13"/>
      <c r="J6" s="13"/>
      <c r="K6" s="13" t="s">
        <v>45</v>
      </c>
      <c r="L6" s="13"/>
      <c r="M6" s="13"/>
      <c r="N6" s="13">
        <f>D6*(1-1.117%)</f>
        <v>2564.0263016999997</v>
      </c>
      <c r="O6" s="13">
        <f t="shared" ref="O6:P6" si="0">N6*(1-1.117%)</f>
        <v>2535.3861279100106</v>
      </c>
      <c r="P6" s="13">
        <f t="shared" si="0"/>
        <v>2507.0658648612557</v>
      </c>
      <c r="Q6" s="13">
        <f>P6*(1-1.117%)</f>
        <v>2479.0619391507553</v>
      </c>
      <c r="R6" s="13">
        <f>Q6*(1-4.467%)</f>
        <v>2368.3222423288912</v>
      </c>
      <c r="S6" s="13">
        <f>R6*(1-4.467%)</f>
        <v>2262.5292877640595</v>
      </c>
      <c r="T6" s="5" t="str">
        <f>IF(COUNTA(C6:S6)&lt;&gt;COUNT(C6:S6),"Please remove any text entries, enter numeric values only","")</f>
        <v>Please remove any text entries, enter numeric values only</v>
      </c>
    </row>
    <row r="7" spans="1:20" s="5" customFormat="1" x14ac:dyDescent="0.3">
      <c r="A7" s="1"/>
      <c r="B7" s="12" t="s">
        <v>12</v>
      </c>
      <c r="C7" s="13">
        <v>1370.78</v>
      </c>
      <c r="D7" s="13">
        <v>1457.6</v>
      </c>
      <c r="E7" s="13" t="s">
        <v>45</v>
      </c>
      <c r="F7" s="13"/>
      <c r="G7" s="13"/>
      <c r="H7" s="13" t="s">
        <v>45</v>
      </c>
      <c r="I7" s="13"/>
      <c r="J7" s="13"/>
      <c r="K7" s="13" t="s">
        <v>45</v>
      </c>
      <c r="L7" s="13"/>
      <c r="M7" s="13"/>
      <c r="N7" s="13">
        <f>D7*(1-1.117%)</f>
        <v>1441.3186079999998</v>
      </c>
      <c r="O7" s="13">
        <f t="shared" ref="O7:Q13" si="1">N7*(1-1.117%)</f>
        <v>1425.2190791486398</v>
      </c>
      <c r="P7" s="13">
        <f t="shared" si="1"/>
        <v>1409.2993820345496</v>
      </c>
      <c r="Q7" s="13">
        <f t="shared" si="1"/>
        <v>1393.5575079372236</v>
      </c>
      <c r="R7" s="13">
        <f t="shared" ref="R7:S13" si="2">Q7*(1-4.467%)</f>
        <v>1331.3072940576678</v>
      </c>
      <c r="S7" s="13">
        <f t="shared" si="2"/>
        <v>1271.8377972321118</v>
      </c>
      <c r="T7" s="5" t="str">
        <f>IF(COUNTA(C7:S7)&lt;&gt;COUNT(C7:S7),"Please remove any text entries, enter numeric values only","")</f>
        <v>Please remove any text entries, enter numeric values only</v>
      </c>
    </row>
    <row r="8" spans="1:20" s="5" customFormat="1" x14ac:dyDescent="0.3">
      <c r="A8" s="1"/>
      <c r="B8" s="12" t="s">
        <v>13</v>
      </c>
      <c r="C8" s="13">
        <v>4204.05</v>
      </c>
      <c r="D8" s="13">
        <v>4212.6099999999997</v>
      </c>
      <c r="E8" s="13" t="s">
        <v>45</v>
      </c>
      <c r="F8" s="13"/>
      <c r="G8" s="13"/>
      <c r="H8" s="13" t="s">
        <v>45</v>
      </c>
      <c r="I8" s="13"/>
      <c r="J8" s="13"/>
      <c r="K8" s="13" t="s">
        <v>45</v>
      </c>
      <c r="L8" s="13"/>
      <c r="M8" s="13"/>
      <c r="N8" s="13">
        <f>D8*(1-1.117%)</f>
        <v>4165.5551462999993</v>
      </c>
      <c r="O8" s="13">
        <f t="shared" si="1"/>
        <v>4119.0258953158282</v>
      </c>
      <c r="P8" s="13">
        <f t="shared" si="1"/>
        <v>4073.0163760651503</v>
      </c>
      <c r="Q8" s="13">
        <f t="shared" si="1"/>
        <v>4027.5207831445027</v>
      </c>
      <c r="R8" s="13">
        <f t="shared" si="2"/>
        <v>3847.6114297614376</v>
      </c>
      <c r="S8" s="13">
        <f t="shared" si="2"/>
        <v>3675.7386271939945</v>
      </c>
      <c r="T8" s="5" t="str">
        <f>IF(COUNTA(C8:S8)&lt;&gt;COUNT(C8:S8),"Please remove any text entries, enter numeric values only","")</f>
        <v>Please remove any text entries, enter numeric values only</v>
      </c>
    </row>
    <row r="9" spans="1:20" s="5" customFormat="1" x14ac:dyDescent="0.3">
      <c r="A9" s="1"/>
      <c r="B9" s="12" t="s">
        <v>14</v>
      </c>
      <c r="C9" s="13">
        <v>453.04</v>
      </c>
      <c r="D9" s="13">
        <v>469.2</v>
      </c>
      <c r="E9" s="13" t="s">
        <v>45</v>
      </c>
      <c r="F9" s="13"/>
      <c r="G9" s="13"/>
      <c r="H9" s="13" t="s">
        <v>45</v>
      </c>
      <c r="I9" s="13"/>
      <c r="J9" s="13"/>
      <c r="K9" s="13" t="s">
        <v>45</v>
      </c>
      <c r="L9" s="13"/>
      <c r="M9" s="13"/>
      <c r="N9" s="13">
        <f>D9*(1-1.117%)</f>
        <v>463.95903599999997</v>
      </c>
      <c r="O9" s="13">
        <f t="shared" si="1"/>
        <v>458.77661356787996</v>
      </c>
      <c r="P9" s="13">
        <f t="shared" si="1"/>
        <v>453.65207879432671</v>
      </c>
      <c r="Q9" s="13">
        <f t="shared" si="1"/>
        <v>448.58478507419409</v>
      </c>
      <c r="R9" s="13">
        <f t="shared" si="2"/>
        <v>428.54650272492984</v>
      </c>
      <c r="S9" s="13">
        <f t="shared" si="2"/>
        <v>409.40333044820721</v>
      </c>
      <c r="T9" s="5" t="str">
        <f>IF(COUNTA(C9:S9)&lt;&gt;COUNT(C9:S9),"Please remove any text entries, enter numeric values only","")</f>
        <v>Please remove any text entries, enter numeric values only</v>
      </c>
    </row>
    <row r="10" spans="1:20" s="5" customFormat="1" x14ac:dyDescent="0.3">
      <c r="A10" s="1"/>
      <c r="B10" s="12" t="s">
        <v>15</v>
      </c>
      <c r="C10" s="13">
        <v>2832.74</v>
      </c>
      <c r="D10" s="13">
        <v>2839.69</v>
      </c>
      <c r="E10" s="13" t="s">
        <v>45</v>
      </c>
      <c r="F10" s="13"/>
      <c r="G10" s="13"/>
      <c r="H10" s="13" t="s">
        <v>45</v>
      </c>
      <c r="I10" s="13"/>
      <c r="J10" s="13"/>
      <c r="K10" s="13" t="s">
        <v>45</v>
      </c>
      <c r="L10" s="13"/>
      <c r="M10" s="13"/>
      <c r="N10" s="13">
        <f>D10*(1-1.117%)</f>
        <v>2807.9706627</v>
      </c>
      <c r="O10" s="13">
        <f t="shared" si="1"/>
        <v>2776.6056303976411</v>
      </c>
      <c r="P10" s="13">
        <f t="shared" si="1"/>
        <v>2745.5909455060996</v>
      </c>
      <c r="Q10" s="13">
        <f t="shared" si="1"/>
        <v>2714.9226946447966</v>
      </c>
      <c r="R10" s="13">
        <f t="shared" si="2"/>
        <v>2593.6470978750135</v>
      </c>
      <c r="S10" s="13">
        <f t="shared" si="2"/>
        <v>2477.7888820129365</v>
      </c>
      <c r="T10" s="5" t="str">
        <f>IF(COUNTA(C10:S10)&lt;&gt;COUNT(C10:S10),"Please remove any text entries, enter numeric values only","")</f>
        <v>Please remove any text entries, enter numeric values only</v>
      </c>
    </row>
    <row r="11" spans="1:20" s="5" customFormat="1" x14ac:dyDescent="0.3">
      <c r="A11" s="1"/>
      <c r="B11" s="12" t="s">
        <v>16</v>
      </c>
      <c r="C11" s="13">
        <v>1030.74</v>
      </c>
      <c r="D11" s="13">
        <v>1044.04</v>
      </c>
      <c r="E11" s="13" t="s">
        <v>45</v>
      </c>
      <c r="F11" s="13"/>
      <c r="G11" s="13"/>
      <c r="H11" s="13" t="s">
        <v>45</v>
      </c>
      <c r="I11" s="13"/>
      <c r="J11" s="13"/>
      <c r="K11" s="13" t="s">
        <v>45</v>
      </c>
      <c r="L11" s="13"/>
      <c r="M11" s="13"/>
      <c r="N11" s="13">
        <f>D11*(1-1.117%)</f>
        <v>1032.3780732</v>
      </c>
      <c r="O11" s="13">
        <f t="shared" si="1"/>
        <v>1020.846410122356</v>
      </c>
      <c r="P11" s="13">
        <f t="shared" si="1"/>
        <v>1009.4435557212893</v>
      </c>
      <c r="Q11" s="13">
        <f t="shared" si="1"/>
        <v>998.1680712038825</v>
      </c>
      <c r="R11" s="13">
        <f t="shared" si="2"/>
        <v>953.57990346320514</v>
      </c>
      <c r="S11" s="13">
        <f t="shared" si="2"/>
        <v>910.98348917550379</v>
      </c>
      <c r="T11" s="5" t="str">
        <f>IF(COUNTA(C11:S11)&lt;&gt;COUNT(C11:S11),"Please remove any text entries, enter numeric values only","")</f>
        <v>Please remove any text entries, enter numeric values only</v>
      </c>
    </row>
    <row r="12" spans="1:20" s="5" customFormat="1" x14ac:dyDescent="0.3">
      <c r="A12" s="1"/>
      <c r="B12" s="12" t="s">
        <v>17</v>
      </c>
      <c r="C12" s="13">
        <v>371.97</v>
      </c>
      <c r="D12" s="13">
        <v>381.55</v>
      </c>
      <c r="E12" s="13" t="s">
        <v>45</v>
      </c>
      <c r="F12" s="13"/>
      <c r="G12" s="13"/>
      <c r="H12" s="13" t="s">
        <v>45</v>
      </c>
      <c r="I12" s="13"/>
      <c r="J12" s="13"/>
      <c r="K12" s="13" t="s">
        <v>45</v>
      </c>
      <c r="L12" s="13"/>
      <c r="M12" s="13"/>
      <c r="N12" s="13">
        <f>D12*(1-1.117%)</f>
        <v>377.28808650000002</v>
      </c>
      <c r="O12" s="13">
        <f t="shared" si="1"/>
        <v>373.07377857379504</v>
      </c>
      <c r="P12" s="13">
        <f t="shared" si="1"/>
        <v>368.90654446712574</v>
      </c>
      <c r="Q12" s="13">
        <f t="shared" si="1"/>
        <v>364.78585836542794</v>
      </c>
      <c r="R12" s="13">
        <f t="shared" si="2"/>
        <v>348.49087407224425</v>
      </c>
      <c r="S12" s="13">
        <f t="shared" si="2"/>
        <v>332.92378672743712</v>
      </c>
      <c r="T12" s="5" t="str">
        <f>IF(COUNTA(C12:S12)&lt;&gt;COUNT(C12:S12),"Please remove any text entries, enter numeric values only","")</f>
        <v>Please remove any text entries, enter numeric values only</v>
      </c>
    </row>
    <row r="13" spans="1:20" s="5" customFormat="1" x14ac:dyDescent="0.3">
      <c r="A13" s="1"/>
      <c r="B13" s="12" t="s">
        <v>18</v>
      </c>
      <c r="C13" s="13">
        <v>1079.03</v>
      </c>
      <c r="D13" s="13">
        <v>1076.53</v>
      </c>
      <c r="E13" s="13" t="s">
        <v>45</v>
      </c>
      <c r="F13" s="13"/>
      <c r="G13" s="13"/>
      <c r="H13" s="13" t="s">
        <v>45</v>
      </c>
      <c r="I13" s="13"/>
      <c r="J13" s="13"/>
      <c r="K13" s="13" t="s">
        <v>45</v>
      </c>
      <c r="L13" s="13"/>
      <c r="M13" s="13"/>
      <c r="N13" s="13">
        <f>D13*(1-1.117%)</f>
        <v>1064.5051598999999</v>
      </c>
      <c r="O13" s="13">
        <f t="shared" si="1"/>
        <v>1052.6146372639168</v>
      </c>
      <c r="P13" s="13">
        <f t="shared" si="1"/>
        <v>1040.8569317656788</v>
      </c>
      <c r="Q13" s="13">
        <f t="shared" si="1"/>
        <v>1029.2305598378562</v>
      </c>
      <c r="R13" s="13">
        <f t="shared" si="2"/>
        <v>983.25483072989914</v>
      </c>
      <c r="S13" s="13">
        <f t="shared" si="2"/>
        <v>939.33283744119456</v>
      </c>
      <c r="T13" s="5" t="str">
        <f>IF(COUNTA(C13:S13)&lt;&gt;COUNT(C13:S13),"Please remove any text entries, enter numeric values only","")</f>
        <v>Please remove any text entries, enter numeric values only</v>
      </c>
    </row>
    <row r="14" spans="1:20" s="5" customFormat="1" x14ac:dyDescent="0.3">
      <c r="A14" s="1"/>
      <c r="B14" s="12" t="s">
        <v>19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5" t="str">
        <f>IF(COUNTA(C14:S14)&lt;&gt;COUNT(C14:S14),"Please remove any text entries, enter numeric values only","")</f>
        <v/>
      </c>
    </row>
    <row r="15" spans="1:20" s="5" customFormat="1" hidden="1" x14ac:dyDescent="0.3">
      <c r="A15" s="1"/>
      <c r="B15" s="14" t="s">
        <v>20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5" t="str">
        <f>IF(COUNTA(C15:S15)&lt;&gt;COUNT(C15:S15),"Please remove any text entries, enter numeric values only","")</f>
        <v/>
      </c>
    </row>
    <row r="16" spans="1:20" s="5" customFormat="1" hidden="1" x14ac:dyDescent="0.3">
      <c r="A16" s="1"/>
      <c r="B16" s="14" t="s">
        <v>21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  <row r="17" spans="1:21" s="5" customFormat="1" x14ac:dyDescent="0.3">
      <c r="A17" s="1"/>
      <c r="B17" s="4" t="s">
        <v>22</v>
      </c>
      <c r="C17" s="16">
        <f>SUM(C6:C15)</f>
        <v>13936.01</v>
      </c>
      <c r="D17" s="16">
        <f t="shared" ref="D17:M17" si="3">SUM(D6:D15)</f>
        <v>14074.210000000001</v>
      </c>
      <c r="E17" s="16">
        <f t="shared" si="3"/>
        <v>0</v>
      </c>
      <c r="F17" s="16">
        <f t="shared" si="3"/>
        <v>0</v>
      </c>
      <c r="G17" s="16"/>
      <c r="H17" s="16">
        <f t="shared" si="3"/>
        <v>0</v>
      </c>
      <c r="I17" s="16">
        <f t="shared" si="3"/>
        <v>0</v>
      </c>
      <c r="J17" s="16"/>
      <c r="K17" s="16">
        <f t="shared" si="3"/>
        <v>0</v>
      </c>
      <c r="L17" s="16"/>
      <c r="M17" s="16">
        <f t="shared" si="3"/>
        <v>0</v>
      </c>
      <c r="N17" s="16">
        <f>SUM(N6:N15)</f>
        <v>13917.001074299998</v>
      </c>
      <c r="O17" s="16">
        <f>SUM(O6:O15)</f>
        <v>13761.548172300067</v>
      </c>
      <c r="P17" s="16">
        <f t="shared" ref="P17:S17" si="4">SUM(P6:P15)</f>
        <v>13607.831679215475</v>
      </c>
      <c r="Q17" s="16">
        <f t="shared" si="4"/>
        <v>13455.83219935864</v>
      </c>
      <c r="R17" s="16">
        <f t="shared" si="4"/>
        <v>12854.760175013289</v>
      </c>
      <c r="S17" s="16">
        <f t="shared" si="4"/>
        <v>12280.538037995444</v>
      </c>
    </row>
    <row r="18" spans="1:21" s="5" customFormat="1" x14ac:dyDescent="0.3">
      <c r="A18" s="1"/>
      <c r="B18" s="17"/>
      <c r="C18" s="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"/>
      <c r="S18" s="1"/>
    </row>
    <row r="19" spans="1:21" s="5" customFormat="1" ht="46.5" x14ac:dyDescent="0.3">
      <c r="A19" s="1"/>
      <c r="B19" s="6" t="s">
        <v>23</v>
      </c>
      <c r="C19" s="7" t="s">
        <v>1</v>
      </c>
      <c r="D19" s="7" t="s">
        <v>2</v>
      </c>
      <c r="E19" s="43" t="s">
        <v>39</v>
      </c>
      <c r="F19" s="43" t="s">
        <v>47</v>
      </c>
      <c r="G19" s="43" t="s">
        <v>46</v>
      </c>
      <c r="H19" s="43" t="s">
        <v>40</v>
      </c>
      <c r="I19" s="43" t="s">
        <v>47</v>
      </c>
      <c r="J19" s="43" t="s">
        <v>46</v>
      </c>
      <c r="K19" s="43" t="s">
        <v>41</v>
      </c>
      <c r="L19" s="43" t="s">
        <v>47</v>
      </c>
      <c r="M19" s="43" t="s">
        <v>46</v>
      </c>
      <c r="N19" s="8" t="s">
        <v>3</v>
      </c>
      <c r="O19" s="8" t="s">
        <v>4</v>
      </c>
      <c r="P19" s="8" t="s">
        <v>5</v>
      </c>
      <c r="Q19" s="8" t="s">
        <v>6</v>
      </c>
      <c r="R19" s="7" t="s">
        <v>7</v>
      </c>
      <c r="S19" s="7" t="s">
        <v>8</v>
      </c>
    </row>
    <row r="20" spans="1:21" s="5" customFormat="1" x14ac:dyDescent="0.3">
      <c r="A20" s="1"/>
      <c r="B20" s="19" t="s">
        <v>24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21" s="5" customFormat="1" x14ac:dyDescent="0.3">
      <c r="A21" s="1"/>
      <c r="B21" s="20" t="s">
        <v>11</v>
      </c>
      <c r="C21" s="13">
        <v>2406.56</v>
      </c>
      <c r="D21" s="13">
        <v>2371.6999999999998</v>
      </c>
      <c r="E21" s="13">
        <v>2337</v>
      </c>
      <c r="F21" s="49">
        <f>E21-D21</f>
        <v>-34.699999999999818</v>
      </c>
      <c r="G21" s="50">
        <f>E21-N21</f>
        <v>-8.2081109999999171</v>
      </c>
      <c r="H21" s="13" t="s">
        <v>45</v>
      </c>
      <c r="I21" s="13"/>
      <c r="J21" s="13"/>
      <c r="K21" s="13" t="s">
        <v>45</v>
      </c>
      <c r="L21" s="13"/>
      <c r="M21" s="13"/>
      <c r="N21" s="13">
        <f>D21*(1-1.117%)</f>
        <v>2345.2081109999999</v>
      </c>
      <c r="O21" s="13">
        <f t="shared" ref="O21:Q21" si="5">N21*(1-1.117%)</f>
        <v>2319.0121364001297</v>
      </c>
      <c r="P21" s="13">
        <f t="shared" si="5"/>
        <v>2293.1087708365403</v>
      </c>
      <c r="Q21" s="13">
        <f t="shared" si="5"/>
        <v>2267.4947458662959</v>
      </c>
      <c r="R21" s="13">
        <f>Q21*(1-4.467%)</f>
        <v>2166.2057555684487</v>
      </c>
      <c r="S21" s="13">
        <f>R21*(1-4.467%)</f>
        <v>2069.4413444672059</v>
      </c>
      <c r="T21" s="5" t="str">
        <f>IF(COUNTA(C21:S21)&lt;&gt;COUNT(C21:S21),"Please remove any text entries, enter numeric values only","")</f>
        <v>Please remove any text entries, enter numeric values only</v>
      </c>
      <c r="U21" s="21"/>
    </row>
    <row r="22" spans="1:21" s="5" customFormat="1" x14ac:dyDescent="0.3">
      <c r="A22" s="1"/>
      <c r="B22" s="20" t="s">
        <v>12</v>
      </c>
      <c r="C22" s="13">
        <v>987.75</v>
      </c>
      <c r="D22" s="13">
        <v>1034.26</v>
      </c>
      <c r="E22" s="13">
        <v>1028.07</v>
      </c>
      <c r="F22" s="49">
        <f t="shared" ref="F22:F28" si="6">E22-D22</f>
        <v>-6.1900000000000546</v>
      </c>
      <c r="G22" s="49">
        <f t="shared" ref="G22:G28" si="7">E22-N22</f>
        <v>5.3626841999999897</v>
      </c>
      <c r="H22" s="13" t="s">
        <v>45</v>
      </c>
      <c r="I22" s="13"/>
      <c r="J22" s="13"/>
      <c r="K22" s="13" t="s">
        <v>45</v>
      </c>
      <c r="L22" s="13"/>
      <c r="M22" s="13"/>
      <c r="N22" s="13">
        <f>D22*(1-1.117%)</f>
        <v>1022.7073157999999</v>
      </c>
      <c r="O22" s="13">
        <f t="shared" ref="O22:Q28" si="8">N22*(1-1.117%)</f>
        <v>1011.2836750825139</v>
      </c>
      <c r="P22" s="13">
        <f t="shared" si="8"/>
        <v>999.98763643184225</v>
      </c>
      <c r="Q22" s="13">
        <f t="shared" si="8"/>
        <v>988.81777453289851</v>
      </c>
      <c r="R22" s="13">
        <f t="shared" ref="R22:S28" si="9">Q22*(1-4.467%)</f>
        <v>944.64728454451392</v>
      </c>
      <c r="S22" s="13">
        <f t="shared" si="9"/>
        <v>902.44989034391051</v>
      </c>
      <c r="T22" s="5" t="str">
        <f>IF(COUNTA(C22:S22)&lt;&gt;COUNT(C22:S22),"Please remove any text entries, enter numeric values only","")</f>
        <v>Please remove any text entries, enter numeric values only</v>
      </c>
    </row>
    <row r="23" spans="1:21" s="5" customFormat="1" x14ac:dyDescent="0.3">
      <c r="A23" s="1"/>
      <c r="B23" s="20" t="s">
        <v>13</v>
      </c>
      <c r="C23" s="13">
        <v>4253.29</v>
      </c>
      <c r="D23" s="13">
        <v>4274.4799999999996</v>
      </c>
      <c r="E23" s="13">
        <v>4231.9799999999996</v>
      </c>
      <c r="F23" s="49">
        <f t="shared" si="6"/>
        <v>-42.5</v>
      </c>
      <c r="G23" s="49">
        <f t="shared" si="7"/>
        <v>5.2459416000001511</v>
      </c>
      <c r="H23" s="13" t="s">
        <v>45</v>
      </c>
      <c r="I23" s="13"/>
      <c r="J23" s="13"/>
      <c r="K23" s="13" t="s">
        <v>45</v>
      </c>
      <c r="L23" s="13"/>
      <c r="M23" s="13"/>
      <c r="N23" s="13">
        <f>D23*(1-1.117%)</f>
        <v>4226.7340583999994</v>
      </c>
      <c r="O23" s="13">
        <f t="shared" si="8"/>
        <v>4179.5214389676712</v>
      </c>
      <c r="P23" s="13">
        <f t="shared" si="8"/>
        <v>4132.836184494402</v>
      </c>
      <c r="Q23" s="13">
        <f t="shared" si="8"/>
        <v>4086.6724043135996</v>
      </c>
      <c r="R23" s="13">
        <f t="shared" si="9"/>
        <v>3904.120748012911</v>
      </c>
      <c r="S23" s="13">
        <f t="shared" si="9"/>
        <v>3729.7236741991742</v>
      </c>
      <c r="T23" s="5" t="str">
        <f>IF(COUNTA(C23:S23)&lt;&gt;COUNT(C23:S23),"Please remove any text entries, enter numeric values only","")</f>
        <v>Please remove any text entries, enter numeric values only</v>
      </c>
    </row>
    <row r="24" spans="1:21" s="5" customFormat="1" x14ac:dyDescent="0.3">
      <c r="A24" s="1"/>
      <c r="B24" s="20" t="s">
        <v>14</v>
      </c>
      <c r="C24" s="13">
        <v>432.37</v>
      </c>
      <c r="D24" s="13">
        <v>451.96</v>
      </c>
      <c r="E24" s="13">
        <v>451.58</v>
      </c>
      <c r="F24" s="49">
        <f t="shared" si="6"/>
        <v>-0.37999999999999545</v>
      </c>
      <c r="G24" s="49">
        <f t="shared" si="7"/>
        <v>4.6683932000000254</v>
      </c>
      <c r="H24" s="13" t="s">
        <v>45</v>
      </c>
      <c r="I24" s="13"/>
      <c r="J24" s="13"/>
      <c r="K24" s="13" t="s">
        <v>45</v>
      </c>
      <c r="L24" s="13"/>
      <c r="M24" s="13"/>
      <c r="N24" s="13">
        <f>D24*(1-1.117%)</f>
        <v>446.91160679999996</v>
      </c>
      <c r="O24" s="13">
        <f t="shared" si="8"/>
        <v>441.91960415204397</v>
      </c>
      <c r="P24" s="13">
        <f t="shared" si="8"/>
        <v>436.98336217366563</v>
      </c>
      <c r="Q24" s="13">
        <f t="shared" si="8"/>
        <v>432.10225801818575</v>
      </c>
      <c r="R24" s="13">
        <f t="shared" si="9"/>
        <v>412.8002501525134</v>
      </c>
      <c r="S24" s="13">
        <f t="shared" si="9"/>
        <v>394.36046297820064</v>
      </c>
      <c r="T24" s="5" t="str">
        <f>IF(COUNTA(C24:S24)&lt;&gt;COUNT(C24:S24),"Please remove any text entries, enter numeric values only","")</f>
        <v>Please remove any text entries, enter numeric values only</v>
      </c>
    </row>
    <row r="25" spans="1:21" s="5" customFormat="1" x14ac:dyDescent="0.3">
      <c r="A25" s="1"/>
      <c r="B25" s="20" t="s">
        <v>15</v>
      </c>
      <c r="C25" s="13">
        <v>2639.73</v>
      </c>
      <c r="D25" s="13">
        <v>2534.96</v>
      </c>
      <c r="E25" s="13">
        <v>2485.77</v>
      </c>
      <c r="F25" s="49">
        <f t="shared" si="6"/>
        <v>-49.190000000000055</v>
      </c>
      <c r="G25" s="49">
        <f t="shared" si="7"/>
        <v>-20.874496800000088</v>
      </c>
      <c r="H25" s="13" t="s">
        <v>45</v>
      </c>
      <c r="I25" s="13"/>
      <c r="J25" s="13"/>
      <c r="K25" s="13" t="s">
        <v>45</v>
      </c>
      <c r="L25" s="13"/>
      <c r="M25" s="13"/>
      <c r="N25" s="13">
        <f>D25*(1-1.117%)</f>
        <v>2506.6444968000001</v>
      </c>
      <c r="O25" s="13">
        <f t="shared" si="8"/>
        <v>2478.6452777707441</v>
      </c>
      <c r="P25" s="13">
        <f t="shared" si="8"/>
        <v>2450.9588100180449</v>
      </c>
      <c r="Q25" s="13">
        <f t="shared" si="8"/>
        <v>2423.5816001101434</v>
      </c>
      <c r="R25" s="13">
        <f t="shared" si="9"/>
        <v>2315.3202100332232</v>
      </c>
      <c r="S25" s="13">
        <f t="shared" si="9"/>
        <v>2211.8948562510391</v>
      </c>
      <c r="T25" s="5" t="str">
        <f>IF(COUNTA(C25:S25)&lt;&gt;COUNT(C25:S25),"Please remove any text entries, enter numeric values only","")</f>
        <v>Please remove any text entries, enter numeric values only</v>
      </c>
    </row>
    <row r="26" spans="1:21" s="5" customFormat="1" x14ac:dyDescent="0.3">
      <c r="A26" s="1"/>
      <c r="B26" s="20" t="s">
        <v>16</v>
      </c>
      <c r="C26" s="13">
        <v>1020.06</v>
      </c>
      <c r="D26" s="13">
        <v>1041.92</v>
      </c>
      <c r="E26" s="13">
        <v>1025.1500000000001</v>
      </c>
      <c r="F26" s="49">
        <f t="shared" si="6"/>
        <v>-16.769999999999982</v>
      </c>
      <c r="G26" s="49">
        <f t="shared" si="7"/>
        <v>-5.1317535999999109</v>
      </c>
      <c r="H26" s="13" t="s">
        <v>45</v>
      </c>
      <c r="I26" s="13"/>
      <c r="J26" s="13"/>
      <c r="K26" s="13" t="s">
        <v>45</v>
      </c>
      <c r="L26" s="13"/>
      <c r="M26" s="13"/>
      <c r="N26" s="13">
        <f>D26*(1-1.117%)</f>
        <v>1030.2817536</v>
      </c>
      <c r="O26" s="13">
        <f t="shared" si="8"/>
        <v>1018.773506412288</v>
      </c>
      <c r="P26" s="13">
        <f t="shared" si="8"/>
        <v>1007.3938063456628</v>
      </c>
      <c r="Q26" s="13">
        <f t="shared" si="8"/>
        <v>996.14121752878179</v>
      </c>
      <c r="R26" s="13">
        <f t="shared" si="9"/>
        <v>951.64358934177108</v>
      </c>
      <c r="S26" s="13">
        <f t="shared" si="9"/>
        <v>909.13367020587418</v>
      </c>
      <c r="T26" s="5" t="str">
        <f>IF(COUNTA(C26:S26)&lt;&gt;COUNT(C26:S26),"Please remove any text entries, enter numeric values only","")</f>
        <v>Please remove any text entries, enter numeric values only</v>
      </c>
    </row>
    <row r="27" spans="1:21" s="5" customFormat="1" x14ac:dyDescent="0.3">
      <c r="A27" s="1"/>
      <c r="B27" s="20" t="s">
        <v>17</v>
      </c>
      <c r="C27" s="13">
        <v>371.15</v>
      </c>
      <c r="D27" s="13">
        <v>375.66</v>
      </c>
      <c r="E27" s="13">
        <v>375.37</v>
      </c>
      <c r="F27" s="49">
        <f t="shared" si="6"/>
        <v>-0.29000000000002046</v>
      </c>
      <c r="G27" s="49">
        <f t="shared" si="7"/>
        <v>3.9061221999999702</v>
      </c>
      <c r="H27" s="13" t="s">
        <v>45</v>
      </c>
      <c r="I27" s="13"/>
      <c r="J27" s="13"/>
      <c r="K27" s="13" t="s">
        <v>45</v>
      </c>
      <c r="L27" s="13"/>
      <c r="M27" s="13"/>
      <c r="N27" s="13">
        <f>D27*(1-1.117%)</f>
        <v>371.46387780000003</v>
      </c>
      <c r="O27" s="13">
        <f t="shared" si="8"/>
        <v>367.31462628497405</v>
      </c>
      <c r="P27" s="13">
        <f t="shared" si="8"/>
        <v>363.21172190937091</v>
      </c>
      <c r="Q27" s="13">
        <f t="shared" si="8"/>
        <v>359.15464697564323</v>
      </c>
      <c r="R27" s="13">
        <f t="shared" si="9"/>
        <v>343.11120889524125</v>
      </c>
      <c r="S27" s="13">
        <f t="shared" si="9"/>
        <v>327.78443119389084</v>
      </c>
      <c r="T27" s="5" t="str">
        <f>IF(COUNTA(C27:S27)&lt;&gt;COUNT(C27:S27),"Please remove any text entries, enter numeric values only","")</f>
        <v>Please remove any text entries, enter numeric values only</v>
      </c>
    </row>
    <row r="28" spans="1:21" s="5" customFormat="1" x14ac:dyDescent="0.3">
      <c r="A28" s="1"/>
      <c r="B28" s="20" t="s">
        <v>18</v>
      </c>
      <c r="C28" s="13">
        <v>955.98</v>
      </c>
      <c r="D28" s="13">
        <v>940.17</v>
      </c>
      <c r="E28" s="13">
        <v>917.19</v>
      </c>
      <c r="F28" s="49">
        <f t="shared" si="6"/>
        <v>-22.979999999999905</v>
      </c>
      <c r="G28" s="49">
        <f t="shared" si="7"/>
        <v>-12.47830109999984</v>
      </c>
      <c r="H28" s="13" t="s">
        <v>45</v>
      </c>
      <c r="I28" s="13"/>
      <c r="J28" s="13"/>
      <c r="K28" s="13" t="s">
        <v>45</v>
      </c>
      <c r="L28" s="13"/>
      <c r="M28" s="13"/>
      <c r="N28" s="13">
        <f>D28*(1-1.117%)</f>
        <v>929.66830109999989</v>
      </c>
      <c r="O28" s="13">
        <f t="shared" si="8"/>
        <v>919.28390617671289</v>
      </c>
      <c r="P28" s="13">
        <f t="shared" si="8"/>
        <v>909.01550494471894</v>
      </c>
      <c r="Q28" s="13">
        <f t="shared" si="8"/>
        <v>898.86180175448646</v>
      </c>
      <c r="R28" s="13">
        <f t="shared" si="9"/>
        <v>858.70964507011354</v>
      </c>
      <c r="S28" s="13">
        <f t="shared" si="9"/>
        <v>820.35108522483154</v>
      </c>
      <c r="T28" s="5" t="str">
        <f>IF(COUNTA(C28:S28)&lt;&gt;COUNT(C28:S28),"Please remove any text entries, enter numeric values only","")</f>
        <v>Please remove any text entries, enter numeric values only</v>
      </c>
    </row>
    <row r="29" spans="1:21" s="5" customFormat="1" x14ac:dyDescent="0.3">
      <c r="A29" s="1"/>
      <c r="B29" s="20" t="s">
        <v>19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5" t="str">
        <f>IF(COUNTA(C29:S29)&lt;&gt;COUNT(C29:S29),"Please remove any text entries, enter numeric values only","")</f>
        <v/>
      </c>
    </row>
    <row r="30" spans="1:21" s="5" customFormat="1" x14ac:dyDescent="0.3">
      <c r="A30" s="1"/>
      <c r="B30" s="4" t="s">
        <v>22</v>
      </c>
      <c r="C30" s="16">
        <f>SUM(C21:C29)</f>
        <v>13066.89</v>
      </c>
      <c r="D30" s="16">
        <f t="shared" ref="D30:S30" si="10">SUM(D21:D29)</f>
        <v>13025.11</v>
      </c>
      <c r="E30" s="16">
        <f t="shared" si="10"/>
        <v>12852.11</v>
      </c>
      <c r="F30" s="16">
        <f t="shared" si="10"/>
        <v>-172.99999999999983</v>
      </c>
      <c r="G30" s="16">
        <f t="shared" si="10"/>
        <v>-27.509521299999619</v>
      </c>
      <c r="H30" s="16">
        <f t="shared" si="10"/>
        <v>0</v>
      </c>
      <c r="I30" s="16">
        <f t="shared" si="10"/>
        <v>0</v>
      </c>
      <c r="J30" s="16">
        <f t="shared" si="10"/>
        <v>0</v>
      </c>
      <c r="K30" s="16">
        <f t="shared" si="10"/>
        <v>0</v>
      </c>
      <c r="L30" s="16"/>
      <c r="M30" s="16">
        <f t="shared" si="10"/>
        <v>0</v>
      </c>
      <c r="N30" s="16">
        <f t="shared" si="10"/>
        <v>12879.619521300001</v>
      </c>
      <c r="O30" s="16">
        <f t="shared" si="10"/>
        <v>12735.754171247077</v>
      </c>
      <c r="P30" s="16">
        <f t="shared" si="10"/>
        <v>12593.495797154246</v>
      </c>
      <c r="Q30" s="16">
        <f t="shared" si="10"/>
        <v>12452.826449100035</v>
      </c>
      <c r="R30" s="16">
        <f t="shared" si="10"/>
        <v>11896.558691618737</v>
      </c>
      <c r="S30" s="16">
        <f t="shared" si="10"/>
        <v>11365.139414864127</v>
      </c>
      <c r="T30" s="5" t="str">
        <f>IF(COUNTA(C30:S30)&lt;&gt;COUNT(C30:S30),"Please remove any text entries, enter numeric values only","")</f>
        <v/>
      </c>
    </row>
    <row r="31" spans="1:21" s="5" customFormat="1" hidden="1" x14ac:dyDescent="0.3">
      <c r="A31" s="1"/>
      <c r="B31" s="14" t="s">
        <v>20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5" t="str">
        <f>IF(COUNTA(C31:S31)&lt;&gt;COUNT(C31:S31),"Please remove any text entries, enter numeric values only","")</f>
        <v/>
      </c>
    </row>
    <row r="32" spans="1:21" s="5" customFormat="1" hidden="1" x14ac:dyDescent="0.3">
      <c r="A32" s="1"/>
      <c r="B32" s="14" t="s">
        <v>21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</row>
    <row r="33" spans="1:20" s="5" customFormat="1" x14ac:dyDescent="0.3">
      <c r="A33" s="1"/>
      <c r="B33" s="23" t="s">
        <v>25</v>
      </c>
      <c r="C33" s="13">
        <v>462.1</v>
      </c>
      <c r="D33" s="13">
        <v>467.83</v>
      </c>
      <c r="E33" s="13">
        <v>461.93</v>
      </c>
      <c r="F33" s="13">
        <f>E33-D33</f>
        <v>-5.8999999999999773</v>
      </c>
      <c r="G33" s="13">
        <f>F33-N33</f>
        <v>-468.50433889999994</v>
      </c>
      <c r="H33" s="13"/>
      <c r="I33" s="13"/>
      <c r="J33" s="13"/>
      <c r="K33" s="13"/>
      <c r="L33" s="13"/>
      <c r="M33" s="13"/>
      <c r="N33" s="13">
        <f>D33*(1-1.117%)</f>
        <v>462.60433889999996</v>
      </c>
      <c r="O33" s="13">
        <f t="shared" ref="O33:Q33" si="11">N33*(1-1.117%)</f>
        <v>457.43704843448694</v>
      </c>
      <c r="P33" s="13">
        <f t="shared" si="11"/>
        <v>452.32747660347371</v>
      </c>
      <c r="Q33" s="13">
        <f t="shared" si="11"/>
        <v>447.27497868981288</v>
      </c>
      <c r="R33" s="13">
        <f>Q33*(1-4.467%)</f>
        <v>427.29520539173893</v>
      </c>
      <c r="S33" s="13">
        <f>R33*(1-4.467%)</f>
        <v>408.20792856688996</v>
      </c>
    </row>
    <row r="34" spans="1:20" s="5" customFormat="1" x14ac:dyDescent="0.3">
      <c r="A34" s="1"/>
      <c r="B34" s="4" t="s">
        <v>26</v>
      </c>
      <c r="C34" s="16">
        <f>+C33+C30</f>
        <v>13528.99</v>
      </c>
      <c r="D34" s="16">
        <f t="shared" ref="D34:S34" si="12">+D33+D30</f>
        <v>13492.94</v>
      </c>
      <c r="E34" s="16">
        <f t="shared" si="12"/>
        <v>13314.04</v>
      </c>
      <c r="F34" s="16">
        <f t="shared" si="12"/>
        <v>-178.89999999999981</v>
      </c>
      <c r="G34" s="16">
        <f t="shared" si="12"/>
        <v>-496.01386019999956</v>
      </c>
      <c r="H34" s="16">
        <f t="shared" si="12"/>
        <v>0</v>
      </c>
      <c r="I34" s="16">
        <f t="shared" si="12"/>
        <v>0</v>
      </c>
      <c r="J34" s="16">
        <f t="shared" si="12"/>
        <v>0</v>
      </c>
      <c r="K34" s="16">
        <f t="shared" si="12"/>
        <v>0</v>
      </c>
      <c r="L34" s="16"/>
      <c r="M34" s="16">
        <f t="shared" si="12"/>
        <v>0</v>
      </c>
      <c r="N34" s="16">
        <f t="shared" si="12"/>
        <v>13342.223860200002</v>
      </c>
      <c r="O34" s="16">
        <f t="shared" si="12"/>
        <v>13193.191219681565</v>
      </c>
      <c r="P34" s="16">
        <f t="shared" si="12"/>
        <v>13045.82327375772</v>
      </c>
      <c r="Q34" s="16">
        <f t="shared" si="12"/>
        <v>12900.101427789848</v>
      </c>
      <c r="R34" s="16">
        <f t="shared" si="12"/>
        <v>12323.853897010476</v>
      </c>
      <c r="S34" s="16">
        <f t="shared" si="12"/>
        <v>11773.347343431016</v>
      </c>
    </row>
    <row r="35" spans="1:20" s="5" customFormat="1" x14ac:dyDescent="0.3">
      <c r="A35" s="1"/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"/>
      <c r="R35" s="1"/>
      <c r="S35" s="24"/>
    </row>
    <row r="36" spans="1:20" s="5" customFormat="1" x14ac:dyDescent="0.3">
      <c r="A36" s="1"/>
      <c r="B36" s="19" t="s">
        <v>27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1:20" s="5" customFormat="1" x14ac:dyDescent="0.3">
      <c r="A37" s="1"/>
      <c r="B37" s="20" t="s">
        <v>11</v>
      </c>
      <c r="C37" s="13">
        <v>53.33</v>
      </c>
      <c r="D37" s="13">
        <v>30.68</v>
      </c>
      <c r="E37" s="13">
        <v>24.16</v>
      </c>
      <c r="F37" s="49">
        <f>E37-D37</f>
        <v>-6.52</v>
      </c>
      <c r="G37" s="49">
        <f>E37-N37</f>
        <v>-3.9122000000000021</v>
      </c>
      <c r="H37" s="13" t="s">
        <v>45</v>
      </c>
      <c r="I37" s="13"/>
      <c r="J37" s="13"/>
      <c r="K37" s="13" t="s">
        <v>45</v>
      </c>
      <c r="L37" s="13"/>
      <c r="M37" s="13"/>
      <c r="N37" s="13">
        <f>D37*(1-8.5%)</f>
        <v>28.072200000000002</v>
      </c>
      <c r="O37" s="13">
        <f t="shared" ref="O37:Q37" si="13">N37*(1-8.5%)</f>
        <v>25.686063000000004</v>
      </c>
      <c r="P37" s="13">
        <f t="shared" si="13"/>
        <v>23.502747645000007</v>
      </c>
      <c r="Q37" s="13">
        <f t="shared" si="13"/>
        <v>21.505014095175007</v>
      </c>
      <c r="R37" s="13">
        <f>Q37</f>
        <v>21.505014095175007</v>
      </c>
      <c r="S37" s="13">
        <f>R37</f>
        <v>21.505014095175007</v>
      </c>
      <c r="T37" s="5" t="str">
        <f>IF(COUNTA(C37:S37)&lt;&gt;COUNT(C37:S37),"Please remove any text entries, enter numeric values only","")</f>
        <v>Please remove any text entries, enter numeric values only</v>
      </c>
    </row>
    <row r="38" spans="1:20" s="5" customFormat="1" x14ac:dyDescent="0.3">
      <c r="A38" s="1"/>
      <c r="B38" s="20" t="s">
        <v>12</v>
      </c>
      <c r="C38" s="13">
        <v>70.599999999999994</v>
      </c>
      <c r="D38" s="13">
        <v>78.489999999999995</v>
      </c>
      <c r="E38" s="47" t="s">
        <v>45</v>
      </c>
      <c r="F38" s="51" t="s">
        <v>45</v>
      </c>
      <c r="G38" s="51" t="s">
        <v>45</v>
      </c>
      <c r="H38" s="13" t="s">
        <v>45</v>
      </c>
      <c r="I38" s="13"/>
      <c r="J38" s="13"/>
      <c r="K38" s="13" t="s">
        <v>45</v>
      </c>
      <c r="L38" s="13"/>
      <c r="M38" s="13"/>
      <c r="N38" s="13">
        <f>D38*(1-8.5%)</f>
        <v>71.818349999999995</v>
      </c>
      <c r="O38" s="13">
        <f t="shared" ref="O38:Q44" si="14">N38*(1-8.5%)</f>
        <v>65.713790250000002</v>
      </c>
      <c r="P38" s="13">
        <f t="shared" si="14"/>
        <v>60.128118078750006</v>
      </c>
      <c r="Q38" s="13">
        <f t="shared" si="14"/>
        <v>55.01722804205626</v>
      </c>
      <c r="R38" s="13">
        <f t="shared" ref="R38:S44" si="15">Q38</f>
        <v>55.01722804205626</v>
      </c>
      <c r="S38" s="13">
        <f t="shared" si="15"/>
        <v>55.01722804205626</v>
      </c>
      <c r="T38" s="5" t="str">
        <f>IF(COUNTA(C38:S38)&lt;&gt;COUNT(C38:S38),"Please remove any text entries, enter numeric values only","")</f>
        <v>Please remove any text entries, enter numeric values only</v>
      </c>
    </row>
    <row r="39" spans="1:20" s="5" customFormat="1" x14ac:dyDescent="0.3">
      <c r="A39" s="1"/>
      <c r="B39" s="20" t="s">
        <v>13</v>
      </c>
      <c r="C39" s="13">
        <v>278.88</v>
      </c>
      <c r="D39" s="13">
        <v>168.53</v>
      </c>
      <c r="E39" s="13">
        <v>177.93</v>
      </c>
      <c r="F39" s="49">
        <f t="shared" ref="F39:F44" si="16">E39-D39</f>
        <v>9.4000000000000057</v>
      </c>
      <c r="G39" s="49">
        <f t="shared" ref="G39:G47" si="17">E39-N39</f>
        <v>23.72505000000001</v>
      </c>
      <c r="H39" s="13" t="s">
        <v>45</v>
      </c>
      <c r="I39" s="13"/>
      <c r="J39" s="13"/>
      <c r="K39" s="13" t="s">
        <v>45</v>
      </c>
      <c r="L39" s="13"/>
      <c r="M39" s="13"/>
      <c r="N39" s="13">
        <f>D39*(1-8.5%)</f>
        <v>154.20495</v>
      </c>
      <c r="O39" s="13">
        <f t="shared" si="14"/>
        <v>141.09752925000001</v>
      </c>
      <c r="P39" s="13">
        <f t="shared" si="14"/>
        <v>129.10423926375</v>
      </c>
      <c r="Q39" s="13">
        <f t="shared" si="14"/>
        <v>118.13037892633126</v>
      </c>
      <c r="R39" s="13">
        <f t="shared" si="15"/>
        <v>118.13037892633126</v>
      </c>
      <c r="S39" s="13">
        <f t="shared" si="15"/>
        <v>118.13037892633126</v>
      </c>
      <c r="T39" s="5" t="str">
        <f>IF(COUNTA(C39:S39)&lt;&gt;COUNT(C39:S39),"Please remove any text entries, enter numeric values only","")</f>
        <v>Please remove any text entries, enter numeric values only</v>
      </c>
    </row>
    <row r="40" spans="1:20" s="5" customFormat="1" x14ac:dyDescent="0.3">
      <c r="A40" s="1"/>
      <c r="B40" s="20" t="s">
        <v>14</v>
      </c>
      <c r="C40" s="13">
        <v>7.98</v>
      </c>
      <c r="D40" s="13">
        <v>2.33</v>
      </c>
      <c r="E40" s="13">
        <v>6.02</v>
      </c>
      <c r="F40" s="49">
        <f t="shared" si="16"/>
        <v>3.6899999999999995</v>
      </c>
      <c r="G40" s="49">
        <f t="shared" si="17"/>
        <v>3.8880499999999993</v>
      </c>
      <c r="H40" s="13" t="s">
        <v>45</v>
      </c>
      <c r="I40" s="13"/>
      <c r="J40" s="13"/>
      <c r="K40" s="13" t="s">
        <v>45</v>
      </c>
      <c r="L40" s="13"/>
      <c r="M40" s="13"/>
      <c r="N40" s="13">
        <f>D40*(1-8.5%)</f>
        <v>2.1319500000000002</v>
      </c>
      <c r="O40" s="13">
        <f t="shared" si="14"/>
        <v>1.9507342500000002</v>
      </c>
      <c r="P40" s="13">
        <f t="shared" si="14"/>
        <v>1.7849218387500003</v>
      </c>
      <c r="Q40" s="13">
        <f t="shared" si="14"/>
        <v>1.6332034824562505</v>
      </c>
      <c r="R40" s="13">
        <f t="shared" si="15"/>
        <v>1.6332034824562505</v>
      </c>
      <c r="S40" s="13">
        <f t="shared" si="15"/>
        <v>1.6332034824562505</v>
      </c>
      <c r="T40" s="5" t="str">
        <f>IF(COUNTA(C40:S40)&lt;&gt;COUNT(C40:S40),"Please remove any text entries, enter numeric values only","")</f>
        <v>Please remove any text entries, enter numeric values only</v>
      </c>
    </row>
    <row r="41" spans="1:20" s="5" customFormat="1" x14ac:dyDescent="0.3">
      <c r="A41" s="1"/>
      <c r="B41" s="20" t="s">
        <v>15</v>
      </c>
      <c r="C41" s="13">
        <v>419.38</v>
      </c>
      <c r="D41" s="13">
        <v>327.05</v>
      </c>
      <c r="E41" s="13">
        <v>329.42</v>
      </c>
      <c r="F41" s="49">
        <f t="shared" si="16"/>
        <v>2.3700000000000045</v>
      </c>
      <c r="G41" s="49">
        <f t="shared" si="17"/>
        <v>30.169249999999977</v>
      </c>
      <c r="H41" s="13" t="s">
        <v>45</v>
      </c>
      <c r="I41" s="13"/>
      <c r="J41" s="13"/>
      <c r="K41" s="13" t="s">
        <v>45</v>
      </c>
      <c r="L41" s="13"/>
      <c r="M41" s="13"/>
      <c r="N41" s="13">
        <f>D41*(1-8.5%)</f>
        <v>299.25075000000004</v>
      </c>
      <c r="O41" s="13">
        <f t="shared" si="14"/>
        <v>273.81443625000003</v>
      </c>
      <c r="P41" s="13">
        <f t="shared" si="14"/>
        <v>250.54020916875004</v>
      </c>
      <c r="Q41" s="13">
        <f t="shared" si="14"/>
        <v>229.2442913894063</v>
      </c>
      <c r="R41" s="13">
        <f t="shared" si="15"/>
        <v>229.2442913894063</v>
      </c>
      <c r="S41" s="13">
        <f t="shared" si="15"/>
        <v>229.2442913894063</v>
      </c>
      <c r="T41" s="5" t="str">
        <f>IF(COUNTA(C41:S41)&lt;&gt;COUNT(C41:S41),"Please remove any text entries, enter numeric values only","")</f>
        <v>Please remove any text entries, enter numeric values only</v>
      </c>
    </row>
    <row r="42" spans="1:20" s="5" customFormat="1" x14ac:dyDescent="0.3">
      <c r="A42" s="1"/>
      <c r="B42" s="20" t="s">
        <v>16</v>
      </c>
      <c r="C42" s="13">
        <v>25.93</v>
      </c>
      <c r="D42" s="13">
        <v>25.16</v>
      </c>
      <c r="E42" s="13">
        <v>19.25</v>
      </c>
      <c r="F42" s="49">
        <f t="shared" si="16"/>
        <v>-5.91</v>
      </c>
      <c r="G42" s="49">
        <f t="shared" si="17"/>
        <v>-3.7713999999999999</v>
      </c>
      <c r="H42" s="13" t="s">
        <v>45</v>
      </c>
      <c r="I42" s="13"/>
      <c r="J42" s="13"/>
      <c r="K42" s="13" t="s">
        <v>45</v>
      </c>
      <c r="L42" s="13"/>
      <c r="M42" s="13"/>
      <c r="N42" s="13">
        <f>D42*(1-8.5%)</f>
        <v>23.0214</v>
      </c>
      <c r="O42" s="13">
        <f t="shared" si="14"/>
        <v>21.064581</v>
      </c>
      <c r="P42" s="13">
        <f t="shared" si="14"/>
        <v>19.274091615</v>
      </c>
      <c r="Q42" s="13">
        <f t="shared" si="14"/>
        <v>17.635793827724999</v>
      </c>
      <c r="R42" s="13">
        <f t="shared" si="15"/>
        <v>17.635793827724999</v>
      </c>
      <c r="S42" s="13">
        <f t="shared" si="15"/>
        <v>17.635793827724999</v>
      </c>
      <c r="T42" s="5" t="str">
        <f>IF(COUNTA(C42:S42)&lt;&gt;COUNT(C42:S42),"Please remove any text entries, enter numeric values only","")</f>
        <v>Please remove any text entries, enter numeric values only</v>
      </c>
    </row>
    <row r="43" spans="1:20" s="5" customFormat="1" x14ac:dyDescent="0.3">
      <c r="A43" s="1"/>
      <c r="B43" s="20" t="s">
        <v>17</v>
      </c>
      <c r="C43" s="13">
        <v>14.8</v>
      </c>
      <c r="D43" s="13">
        <v>10.029999999999999</v>
      </c>
      <c r="E43" s="13">
        <v>10.82</v>
      </c>
      <c r="F43" s="49">
        <f t="shared" si="16"/>
        <v>0.79000000000000092</v>
      </c>
      <c r="G43" s="49">
        <f t="shared" si="17"/>
        <v>1.64255</v>
      </c>
      <c r="H43" s="13" t="s">
        <v>45</v>
      </c>
      <c r="I43" s="13"/>
      <c r="J43" s="13"/>
      <c r="K43" s="13" t="s">
        <v>45</v>
      </c>
      <c r="L43" s="13"/>
      <c r="M43" s="13"/>
      <c r="N43" s="13">
        <f>D43*(1-8.5%)</f>
        <v>9.1774500000000003</v>
      </c>
      <c r="O43" s="13">
        <f t="shared" si="14"/>
        <v>8.3973667499999998</v>
      </c>
      <c r="P43" s="13">
        <f t="shared" si="14"/>
        <v>7.6835905762500003</v>
      </c>
      <c r="Q43" s="13">
        <f t="shared" si="14"/>
        <v>7.0304853772687501</v>
      </c>
      <c r="R43" s="13">
        <f t="shared" si="15"/>
        <v>7.0304853772687501</v>
      </c>
      <c r="S43" s="13">
        <f t="shared" si="15"/>
        <v>7.0304853772687501</v>
      </c>
      <c r="T43" s="5" t="str">
        <f>IF(COUNTA(C43:S43)&lt;&gt;COUNT(C43:S43),"Please remove any text entries, enter numeric values only","")</f>
        <v>Please remove any text entries, enter numeric values only</v>
      </c>
    </row>
    <row r="44" spans="1:20" s="5" customFormat="1" x14ac:dyDescent="0.3">
      <c r="A44" s="1"/>
      <c r="B44" s="20" t="s">
        <v>18</v>
      </c>
      <c r="C44" s="13">
        <v>103.26</v>
      </c>
      <c r="D44" s="13">
        <v>66.47</v>
      </c>
      <c r="E44" s="13">
        <v>63.22</v>
      </c>
      <c r="F44" s="49">
        <f t="shared" si="16"/>
        <v>-3.25</v>
      </c>
      <c r="G44" s="49">
        <f t="shared" si="17"/>
        <v>2.3999499999999969</v>
      </c>
      <c r="H44" s="13" t="s">
        <v>45</v>
      </c>
      <c r="I44" s="13"/>
      <c r="J44" s="13"/>
      <c r="K44" s="13" t="s">
        <v>45</v>
      </c>
      <c r="L44" s="13"/>
      <c r="M44" s="13"/>
      <c r="N44" s="13">
        <f>D44*(1-8.5%)</f>
        <v>60.820050000000002</v>
      </c>
      <c r="O44" s="13">
        <f t="shared" si="14"/>
        <v>55.650345750000007</v>
      </c>
      <c r="P44" s="13">
        <f t="shared" si="14"/>
        <v>50.920066361250008</v>
      </c>
      <c r="Q44" s="13">
        <f t="shared" si="14"/>
        <v>46.591860720543757</v>
      </c>
      <c r="R44" s="13">
        <f t="shared" si="15"/>
        <v>46.591860720543757</v>
      </c>
      <c r="S44" s="13">
        <f t="shared" si="15"/>
        <v>46.591860720543757</v>
      </c>
      <c r="T44" s="5" t="str">
        <f>IF(COUNTA(C44:S44)&lt;&gt;COUNT(C44:S44),"Please remove any text entries, enter numeric values only","")</f>
        <v>Please remove any text entries, enter numeric values only</v>
      </c>
    </row>
    <row r="45" spans="1:20" s="5" customFormat="1" hidden="1" x14ac:dyDescent="0.3">
      <c r="A45" s="1"/>
      <c r="B45" s="14" t="s">
        <v>19</v>
      </c>
      <c r="C45" s="22"/>
      <c r="D45" s="22"/>
      <c r="E45" s="22"/>
      <c r="F45" s="22"/>
      <c r="G45" s="13">
        <f t="shared" si="17"/>
        <v>0</v>
      </c>
      <c r="H45" s="22"/>
      <c r="I45" s="22"/>
      <c r="J45" s="22"/>
      <c r="K45" s="22"/>
      <c r="L45" s="22"/>
      <c r="M45" s="22"/>
      <c r="N45" s="22"/>
      <c r="O45" s="22"/>
      <c r="P45" s="22">
        <f t="shared" ref="P45" si="18">O45*(1-8.5%)</f>
        <v>0</v>
      </c>
      <c r="Q45" s="22"/>
      <c r="R45" s="22"/>
      <c r="S45" s="22"/>
      <c r="T45" s="5" t="str">
        <f>IF(COUNTA(C45:S45)&lt;&gt;COUNT(C45:S45),"Please remove any text entries, enter numeric values only","")</f>
        <v/>
      </c>
    </row>
    <row r="46" spans="1:20" s="5" customFormat="1" hidden="1" x14ac:dyDescent="0.3">
      <c r="A46" s="1"/>
      <c r="B46" s="14" t="s">
        <v>20</v>
      </c>
      <c r="C46" s="22"/>
      <c r="D46" s="22"/>
      <c r="E46" s="22"/>
      <c r="F46" s="22"/>
      <c r="G46" s="13">
        <f t="shared" si="17"/>
        <v>0</v>
      </c>
      <c r="H46" s="22"/>
      <c r="I46" s="22"/>
      <c r="J46" s="22"/>
      <c r="K46" s="22"/>
      <c r="L46" s="22"/>
      <c r="M46" s="22"/>
      <c r="N46" s="22"/>
      <c r="O46" s="22"/>
      <c r="P46" s="22">
        <f t="shared" ref="P46" si="19">O46*(1-8.5%)</f>
        <v>0</v>
      </c>
      <c r="Q46" s="22"/>
      <c r="R46" s="22"/>
      <c r="S46" s="22"/>
      <c r="T46" s="5" t="str">
        <f>IF(COUNTA(C46:S46)&lt;&gt;COUNT(C46:S46),"Please remove any text entries, enter numeric values only","")</f>
        <v/>
      </c>
    </row>
    <row r="47" spans="1:20" s="5" customFormat="1" hidden="1" x14ac:dyDescent="0.3">
      <c r="A47" s="1"/>
      <c r="B47" s="14" t="s">
        <v>21</v>
      </c>
      <c r="C47" s="22"/>
      <c r="D47" s="22"/>
      <c r="E47" s="22"/>
      <c r="F47" s="22"/>
      <c r="G47" s="13">
        <f t="shared" si="17"/>
        <v>0</v>
      </c>
      <c r="H47" s="22"/>
      <c r="I47" s="22"/>
      <c r="J47" s="22"/>
      <c r="K47" s="22"/>
      <c r="L47" s="22"/>
      <c r="M47" s="22"/>
      <c r="N47" s="22"/>
      <c r="O47" s="22"/>
      <c r="P47" s="22">
        <f t="shared" ref="P47" si="20">O47*(1-8.5%)</f>
        <v>0</v>
      </c>
      <c r="Q47" s="22"/>
      <c r="R47" s="22"/>
      <c r="S47" s="22"/>
    </row>
    <row r="48" spans="1:20" s="5" customFormat="1" x14ac:dyDescent="0.3">
      <c r="A48" s="1"/>
      <c r="B48" s="4" t="s">
        <v>22</v>
      </c>
      <c r="C48" s="16">
        <f>SUM(C37:C45)</f>
        <v>974.16</v>
      </c>
      <c r="D48" s="16">
        <f t="shared" ref="D48:S48" si="21">SUM(D37:D45)</f>
        <v>708.7399999999999</v>
      </c>
      <c r="E48" s="51" t="s">
        <v>45</v>
      </c>
      <c r="F48" s="51" t="s">
        <v>45</v>
      </c>
      <c r="G48" s="51" t="s">
        <v>45</v>
      </c>
      <c r="H48" s="16">
        <f t="shared" si="21"/>
        <v>0</v>
      </c>
      <c r="I48" s="16">
        <f t="shared" si="21"/>
        <v>0</v>
      </c>
      <c r="J48" s="16">
        <f t="shared" si="21"/>
        <v>0</v>
      </c>
      <c r="K48" s="16">
        <f t="shared" si="21"/>
        <v>0</v>
      </c>
      <c r="L48" s="16">
        <f t="shared" si="21"/>
        <v>0</v>
      </c>
      <c r="M48" s="16">
        <f t="shared" si="21"/>
        <v>0</v>
      </c>
      <c r="N48" s="16">
        <f t="shared" si="21"/>
        <v>648.49710000000005</v>
      </c>
      <c r="O48" s="16">
        <f t="shared" si="21"/>
        <v>593.37484649999999</v>
      </c>
      <c r="P48" s="16">
        <f t="shared" si="21"/>
        <v>542.93798454750004</v>
      </c>
      <c r="Q48" s="16">
        <f t="shared" si="21"/>
        <v>496.78825586096264</v>
      </c>
      <c r="R48" s="16">
        <f t="shared" si="21"/>
        <v>496.78825586096264</v>
      </c>
      <c r="S48" s="16">
        <f t="shared" si="21"/>
        <v>496.78825586096264</v>
      </c>
    </row>
    <row r="49" spans="1:20" s="5" customFormat="1" x14ac:dyDescent="0.3">
      <c r="A49" s="1"/>
      <c r="B49" s="1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4"/>
    </row>
    <row r="50" spans="1:20" s="5" customFormat="1" x14ac:dyDescent="0.3">
      <c r="A50" s="1"/>
      <c r="B50" s="19" t="s">
        <v>28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20" s="5" customFormat="1" x14ac:dyDescent="0.3">
      <c r="A51" s="1"/>
      <c r="B51" s="20" t="s">
        <v>11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 t="s">
        <v>45</v>
      </c>
      <c r="I51" s="13"/>
      <c r="J51" s="13"/>
      <c r="K51" s="13" t="s">
        <v>45</v>
      </c>
      <c r="L51" s="13"/>
      <c r="M51" s="13"/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5" t="str">
        <f>IF(COUNTA(C51:S51)&lt;&gt;COUNT(C51:S51),"Please remove any text entries, enter numeric values only","")</f>
        <v>Please remove any text entries, enter numeric values only</v>
      </c>
    </row>
    <row r="52" spans="1:20" s="5" customFormat="1" x14ac:dyDescent="0.3">
      <c r="A52" s="1"/>
      <c r="B52" s="20" t="s">
        <v>12</v>
      </c>
      <c r="C52" s="13">
        <v>107.8</v>
      </c>
      <c r="D52" s="13">
        <v>84.13</v>
      </c>
      <c r="E52" s="47" t="s">
        <v>45</v>
      </c>
      <c r="F52" s="47" t="s">
        <v>45</v>
      </c>
      <c r="G52" s="47" t="s">
        <v>45</v>
      </c>
      <c r="H52" s="13" t="s">
        <v>45</v>
      </c>
      <c r="I52" s="13"/>
      <c r="J52" s="13"/>
      <c r="K52" s="13" t="s">
        <v>45</v>
      </c>
      <c r="L52" s="13"/>
      <c r="M52" s="13"/>
      <c r="N52" s="13">
        <f>D52*(1-8.5%)</f>
        <v>76.978949999999998</v>
      </c>
      <c r="O52" s="13">
        <f t="shared" ref="O52:Q52" si="22">N52*(1-8.5%)</f>
        <v>70.435739249999997</v>
      </c>
      <c r="P52" s="13">
        <f t="shared" si="22"/>
        <v>64.448701413750001</v>
      </c>
      <c r="Q52" s="13">
        <f t="shared" si="22"/>
        <v>58.970561793581254</v>
      </c>
      <c r="R52" s="13">
        <f>Q52</f>
        <v>58.970561793581254</v>
      </c>
      <c r="S52" s="13">
        <f>R52</f>
        <v>58.970561793581254</v>
      </c>
      <c r="T52" s="5" t="str">
        <f>IF(COUNTA(C52:S52)&lt;&gt;COUNT(C52:S52),"Please remove any text entries, enter numeric values only","")</f>
        <v>Please remove any text entries, enter numeric values only</v>
      </c>
    </row>
    <row r="53" spans="1:20" s="5" customFormat="1" x14ac:dyDescent="0.3">
      <c r="A53" s="1"/>
      <c r="B53" s="20" t="s">
        <v>13</v>
      </c>
      <c r="C53" s="13">
        <v>51.51</v>
      </c>
      <c r="D53" s="13">
        <v>31.6</v>
      </c>
      <c r="E53" s="13">
        <v>22.2</v>
      </c>
      <c r="F53" s="49">
        <f>E53-D53</f>
        <v>-9.4000000000000021</v>
      </c>
      <c r="G53" s="49">
        <f>E53-N53</f>
        <v>-6.7140000000000022</v>
      </c>
      <c r="H53" s="13" t="s">
        <v>45</v>
      </c>
      <c r="I53" s="13"/>
      <c r="J53" s="13"/>
      <c r="K53" s="13" t="s">
        <v>45</v>
      </c>
      <c r="L53" s="13"/>
      <c r="M53" s="13"/>
      <c r="N53" s="13">
        <f>D53*(1-8.5%)</f>
        <v>28.914000000000001</v>
      </c>
      <c r="O53" s="13">
        <f t="shared" ref="O53:Q57" si="23">N53*(1-8.5%)</f>
        <v>26.456310000000002</v>
      </c>
      <c r="P53" s="13">
        <f t="shared" si="23"/>
        <v>24.207523650000002</v>
      </c>
      <c r="Q53" s="13">
        <f t="shared" si="23"/>
        <v>22.149884139750004</v>
      </c>
      <c r="R53" s="13">
        <f t="shared" ref="R53:S57" si="24">Q53</f>
        <v>22.149884139750004</v>
      </c>
      <c r="S53" s="13">
        <f t="shared" si="24"/>
        <v>22.149884139750004</v>
      </c>
      <c r="T53" s="5" t="str">
        <f>IF(COUNTA(C53:S53)&lt;&gt;COUNT(C53:S53),"Please remove any text entries, enter numeric values only","")</f>
        <v>Please remove any text entries, enter numeric values only</v>
      </c>
    </row>
    <row r="54" spans="1:20" s="5" customFormat="1" x14ac:dyDescent="0.3">
      <c r="A54" s="1"/>
      <c r="B54" s="20" t="s">
        <v>14</v>
      </c>
      <c r="C54" s="13">
        <v>0</v>
      </c>
      <c r="D54" s="13">
        <v>1.27</v>
      </c>
      <c r="E54" s="13">
        <v>1.1399999999999999</v>
      </c>
      <c r="F54" s="49">
        <f t="shared" ref="F54:F58" si="25">E54-D54</f>
        <v>-0.13000000000000012</v>
      </c>
      <c r="G54" s="49">
        <f t="shared" ref="G54:G58" si="26">E54-N54</f>
        <v>-2.2050000000000125E-2</v>
      </c>
      <c r="H54" s="13" t="s">
        <v>45</v>
      </c>
      <c r="I54" s="13"/>
      <c r="J54" s="13"/>
      <c r="K54" s="13" t="s">
        <v>45</v>
      </c>
      <c r="L54" s="13"/>
      <c r="M54" s="13"/>
      <c r="N54" s="13">
        <f>D54*(1-8.5%)</f>
        <v>1.16205</v>
      </c>
      <c r="O54" s="13">
        <f t="shared" si="23"/>
        <v>1.0632757500000001</v>
      </c>
      <c r="P54" s="13">
        <f t="shared" si="23"/>
        <v>0.97289731125000012</v>
      </c>
      <c r="Q54" s="13">
        <f t="shared" si="23"/>
        <v>0.89020103979375009</v>
      </c>
      <c r="R54" s="13">
        <f t="shared" si="24"/>
        <v>0.89020103979375009</v>
      </c>
      <c r="S54" s="13">
        <f t="shared" si="24"/>
        <v>0.89020103979375009</v>
      </c>
      <c r="T54" s="5" t="str">
        <f>IF(COUNTA(C54:S54)&lt;&gt;COUNT(C54:S54),"Please remove any text entries, enter numeric values only","")</f>
        <v>Please remove any text entries, enter numeric values only</v>
      </c>
    </row>
    <row r="55" spans="1:20" s="5" customFormat="1" x14ac:dyDescent="0.3">
      <c r="A55" s="1"/>
      <c r="B55" s="20" t="s">
        <v>15</v>
      </c>
      <c r="C55" s="13">
        <v>47.24</v>
      </c>
      <c r="D55" s="13">
        <v>34.64</v>
      </c>
      <c r="E55" s="13">
        <v>22</v>
      </c>
      <c r="F55" s="49">
        <f t="shared" si="25"/>
        <v>-12.64</v>
      </c>
      <c r="G55" s="49">
        <f t="shared" si="26"/>
        <v>-9.6956000000000024</v>
      </c>
      <c r="H55" s="13" t="s">
        <v>45</v>
      </c>
      <c r="I55" s="13"/>
      <c r="J55" s="13"/>
      <c r="K55" s="13" t="s">
        <v>45</v>
      </c>
      <c r="L55" s="13"/>
      <c r="M55" s="13"/>
      <c r="N55" s="13">
        <f>D55*(1-8.5%)</f>
        <v>31.695600000000002</v>
      </c>
      <c r="O55" s="13">
        <f t="shared" si="23"/>
        <v>29.001474000000002</v>
      </c>
      <c r="P55" s="13">
        <f t="shared" si="23"/>
        <v>26.536348710000002</v>
      </c>
      <c r="Q55" s="13">
        <f t="shared" si="23"/>
        <v>24.280759069650003</v>
      </c>
      <c r="R55" s="13">
        <f t="shared" si="24"/>
        <v>24.280759069650003</v>
      </c>
      <c r="S55" s="13">
        <f t="shared" si="24"/>
        <v>24.280759069650003</v>
      </c>
      <c r="T55" s="5" t="str">
        <f>IF(COUNTA(C55:S55)&lt;&gt;COUNT(C55:S55),"Please remove any text entries, enter numeric values only","")</f>
        <v>Please remove any text entries, enter numeric values only</v>
      </c>
    </row>
    <row r="56" spans="1:20" s="5" customFormat="1" x14ac:dyDescent="0.3">
      <c r="A56" s="1"/>
      <c r="B56" s="20" t="s">
        <v>16</v>
      </c>
      <c r="C56" s="13">
        <v>2.77</v>
      </c>
      <c r="D56" s="13">
        <v>3.51</v>
      </c>
      <c r="E56" s="13">
        <v>0.41</v>
      </c>
      <c r="F56" s="49">
        <f t="shared" si="25"/>
        <v>-3.0999999999999996</v>
      </c>
      <c r="G56" s="49">
        <f t="shared" si="26"/>
        <v>-2.80165</v>
      </c>
      <c r="H56" s="13" t="s">
        <v>45</v>
      </c>
      <c r="I56" s="13"/>
      <c r="J56" s="13"/>
      <c r="K56" s="13" t="s">
        <v>45</v>
      </c>
      <c r="L56" s="13"/>
      <c r="M56" s="13"/>
      <c r="N56" s="13">
        <f>D56*(1-8.5%)</f>
        <v>3.2116500000000001</v>
      </c>
      <c r="O56" s="13">
        <f t="shared" si="23"/>
        <v>2.9386597500000002</v>
      </c>
      <c r="P56" s="13">
        <f t="shared" si="23"/>
        <v>2.6888736712500005</v>
      </c>
      <c r="Q56" s="13">
        <f t="shared" si="23"/>
        <v>2.4603194091937506</v>
      </c>
      <c r="R56" s="13">
        <f t="shared" si="24"/>
        <v>2.4603194091937506</v>
      </c>
      <c r="S56" s="13">
        <f t="shared" si="24"/>
        <v>2.4603194091937506</v>
      </c>
      <c r="T56" s="5" t="str">
        <f>IF(COUNTA(C56:S56)&lt;&gt;COUNT(C56:S56),"Please remove any text entries, enter numeric values only","")</f>
        <v>Please remove any text entries, enter numeric values only</v>
      </c>
    </row>
    <row r="57" spans="1:20" s="5" customFormat="1" x14ac:dyDescent="0.3">
      <c r="A57" s="1"/>
      <c r="B57" s="20" t="s">
        <v>17</v>
      </c>
      <c r="C57" s="13">
        <v>17.52</v>
      </c>
      <c r="D57" s="13">
        <v>11.07</v>
      </c>
      <c r="E57" s="13">
        <v>6.5</v>
      </c>
      <c r="F57" s="49">
        <f t="shared" si="25"/>
        <v>-4.57</v>
      </c>
      <c r="G57" s="49">
        <f t="shared" si="26"/>
        <v>-3.6290500000000012</v>
      </c>
      <c r="H57" s="13" t="s">
        <v>45</v>
      </c>
      <c r="I57" s="13"/>
      <c r="J57" s="13"/>
      <c r="K57" s="13" t="s">
        <v>45</v>
      </c>
      <c r="L57" s="13"/>
      <c r="M57" s="13"/>
      <c r="N57" s="13">
        <f>D57*(1-8.5%)</f>
        <v>10.129050000000001</v>
      </c>
      <c r="O57" s="13">
        <f t="shared" si="23"/>
        <v>9.2680807500000011</v>
      </c>
      <c r="P57" s="13">
        <f t="shared" si="23"/>
        <v>8.480293886250001</v>
      </c>
      <c r="Q57" s="13">
        <f t="shared" si="23"/>
        <v>7.7594689059187516</v>
      </c>
      <c r="R57" s="13">
        <f t="shared" si="24"/>
        <v>7.7594689059187516</v>
      </c>
      <c r="S57" s="13">
        <f t="shared" si="24"/>
        <v>7.7594689059187516</v>
      </c>
      <c r="T57" s="5" t="str">
        <f>IF(COUNTA(C57:S57)&lt;&gt;COUNT(C57:S57),"Please remove any text entries, enter numeric values only","")</f>
        <v>Please remove any text entries, enter numeric values only</v>
      </c>
    </row>
    <row r="58" spans="1:20" s="5" customFormat="1" x14ac:dyDescent="0.3">
      <c r="A58" s="1"/>
      <c r="B58" s="20" t="s">
        <v>18</v>
      </c>
      <c r="C58" s="13">
        <v>0</v>
      </c>
      <c r="D58" s="13">
        <v>0</v>
      </c>
      <c r="E58" s="13">
        <v>0</v>
      </c>
      <c r="F58" s="49">
        <f t="shared" si="25"/>
        <v>0</v>
      </c>
      <c r="G58" s="49">
        <f t="shared" si="26"/>
        <v>0</v>
      </c>
      <c r="H58" s="13" t="s">
        <v>45</v>
      </c>
      <c r="I58" s="13"/>
      <c r="J58" s="13"/>
      <c r="K58" s="13" t="s">
        <v>45</v>
      </c>
      <c r="L58" s="13"/>
      <c r="M58" s="13"/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5" t="str">
        <f>IF(COUNTA(C58:S58)&lt;&gt;COUNT(C58:S58),"Please remove any text entries, enter numeric values only","")</f>
        <v>Please remove any text entries, enter numeric values only</v>
      </c>
    </row>
    <row r="59" spans="1:20" s="5" customFormat="1" hidden="1" x14ac:dyDescent="0.3">
      <c r="A59" s="1"/>
      <c r="B59" s="14" t="s">
        <v>19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5" t="str">
        <f>IF(COUNTA(C59:S59)&lt;&gt;COUNT(C59:S59),"Please remove any text entries, enter numeric values only","")</f>
        <v/>
      </c>
    </row>
    <row r="60" spans="1:20" s="5" customFormat="1" hidden="1" x14ac:dyDescent="0.3">
      <c r="A60" s="1"/>
      <c r="B60" s="14" t="s">
        <v>20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5" t="str">
        <f>IF(COUNTA(C60:S60)&lt;&gt;COUNT(C60:S60),"Please remove any text entries, enter numeric values only","")</f>
        <v/>
      </c>
    </row>
    <row r="61" spans="1:20" s="5" customFormat="1" hidden="1" x14ac:dyDescent="0.3">
      <c r="A61" s="1"/>
      <c r="B61" s="14" t="s">
        <v>21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0" s="5" customFormat="1" x14ac:dyDescent="0.3">
      <c r="A62" s="1"/>
      <c r="B62" s="4" t="s">
        <v>22</v>
      </c>
      <c r="C62" s="16">
        <f t="shared" ref="C62:S62" si="27">SUM(C51:C59)</f>
        <v>226.84000000000003</v>
      </c>
      <c r="D62" s="16">
        <f t="shared" si="27"/>
        <v>166.21999999999997</v>
      </c>
      <c r="E62" s="51" t="s">
        <v>45</v>
      </c>
      <c r="F62" s="51" t="s">
        <v>45</v>
      </c>
      <c r="G62" s="51" t="s">
        <v>45</v>
      </c>
      <c r="H62" s="16">
        <f t="shared" ref="F62:M62" si="28">SUM(H51:H58)</f>
        <v>0</v>
      </c>
      <c r="I62" s="16">
        <f t="shared" si="28"/>
        <v>0</v>
      </c>
      <c r="J62" s="16">
        <f t="shared" si="28"/>
        <v>0</v>
      </c>
      <c r="K62" s="16">
        <f>SUM(K51:K58)</f>
        <v>0</v>
      </c>
      <c r="L62" s="16">
        <f t="shared" si="28"/>
        <v>0</v>
      </c>
      <c r="M62" s="16">
        <f t="shared" si="28"/>
        <v>0</v>
      </c>
      <c r="N62" s="16">
        <f t="shared" si="27"/>
        <v>152.09129999999999</v>
      </c>
      <c r="O62" s="16">
        <f t="shared" si="27"/>
        <v>139.16353950000001</v>
      </c>
      <c r="P62" s="16">
        <f t="shared" si="27"/>
        <v>127.33463864249998</v>
      </c>
      <c r="Q62" s="16">
        <f t="shared" si="27"/>
        <v>116.5111943578875</v>
      </c>
      <c r="R62" s="16">
        <f t="shared" si="27"/>
        <v>116.5111943578875</v>
      </c>
      <c r="S62" s="16">
        <f t="shared" si="27"/>
        <v>116.5111943578875</v>
      </c>
    </row>
    <row r="63" spans="1:20" s="5" customFormat="1" x14ac:dyDescent="0.3">
      <c r="A63" s="1"/>
      <c r="B63" s="1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24"/>
    </row>
    <row r="64" spans="1:20" x14ac:dyDescent="0.3">
      <c r="A64" s="25"/>
      <c r="B64" s="26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7"/>
    </row>
    <row r="65" spans="1:24" ht="46.5" x14ac:dyDescent="0.3">
      <c r="A65" s="25"/>
      <c r="B65" s="29" t="s">
        <v>29</v>
      </c>
      <c r="C65" s="7" t="s">
        <v>1</v>
      </c>
      <c r="D65" s="7" t="s">
        <v>2</v>
      </c>
      <c r="E65" s="43"/>
      <c r="F65" s="43"/>
      <c r="G65" s="43"/>
      <c r="H65" s="43"/>
      <c r="I65" s="43"/>
      <c r="J65" s="43"/>
      <c r="K65" s="43"/>
      <c r="L65" s="43"/>
      <c r="M65" s="43"/>
      <c r="N65" s="8" t="s">
        <v>3</v>
      </c>
      <c r="O65" s="8" t="s">
        <v>4</v>
      </c>
      <c r="P65" s="8" t="s">
        <v>5</v>
      </c>
      <c r="Q65" s="8" t="s">
        <v>6</v>
      </c>
      <c r="R65" s="7" t="s">
        <v>7</v>
      </c>
      <c r="S65" s="7" t="s">
        <v>8</v>
      </c>
      <c r="V65" s="29" t="s">
        <v>29</v>
      </c>
      <c r="W65" s="30" t="s">
        <v>30</v>
      </c>
      <c r="X65" s="30" t="s">
        <v>31</v>
      </c>
    </row>
    <row r="66" spans="1:24" x14ac:dyDescent="0.3">
      <c r="A66" s="25"/>
      <c r="B66" s="20" t="s">
        <v>11</v>
      </c>
      <c r="C66" s="31">
        <f t="shared" ref="C66:S73" si="29">+C51+C37+C21</f>
        <v>2459.89</v>
      </c>
      <c r="D66" s="31">
        <f t="shared" si="29"/>
        <v>2402.3799999999997</v>
      </c>
      <c r="E66" s="31">
        <f t="shared" si="29"/>
        <v>2361.16</v>
      </c>
      <c r="F66" s="31">
        <f t="shared" si="29"/>
        <v>-41.219999999999814</v>
      </c>
      <c r="G66" s="31">
        <f t="shared" si="29"/>
        <v>-12.120310999999919</v>
      </c>
      <c r="H66" s="31" t="e">
        <f t="shared" si="29"/>
        <v>#VALUE!</v>
      </c>
      <c r="I66" s="31">
        <f t="shared" si="29"/>
        <v>0</v>
      </c>
      <c r="J66" s="31">
        <f t="shared" si="29"/>
        <v>0</v>
      </c>
      <c r="K66" s="31" t="e">
        <f t="shared" si="29"/>
        <v>#VALUE!</v>
      </c>
      <c r="L66" s="31">
        <f t="shared" si="29"/>
        <v>0</v>
      </c>
      <c r="M66" s="31">
        <f t="shared" si="29"/>
        <v>0</v>
      </c>
      <c r="N66" s="31">
        <f t="shared" si="29"/>
        <v>2373.280311</v>
      </c>
      <c r="O66" s="31">
        <f t="shared" si="29"/>
        <v>2344.6981994001299</v>
      </c>
      <c r="P66" s="31">
        <f t="shared" si="29"/>
        <v>2316.6115184815403</v>
      </c>
      <c r="Q66" s="31">
        <f t="shared" si="29"/>
        <v>2288.9997599614708</v>
      </c>
      <c r="R66" s="31">
        <f t="shared" si="29"/>
        <v>2187.7107696636235</v>
      </c>
      <c r="S66" s="31">
        <f t="shared" si="29"/>
        <v>2090.9463585623807</v>
      </c>
      <c r="V66" s="20" t="s">
        <v>32</v>
      </c>
      <c r="W66" s="32">
        <f>SUM(D66)/SUM(D$79)</f>
        <v>0.16720467152471827</v>
      </c>
      <c r="X66" s="32">
        <f>SUM(Q66)/SUM(Q$79)</f>
        <v>0.16938739408571238</v>
      </c>
    </row>
    <row r="67" spans="1:24" x14ac:dyDescent="0.3">
      <c r="A67" s="25"/>
      <c r="B67" s="20" t="s">
        <v>12</v>
      </c>
      <c r="C67" s="31">
        <f t="shared" si="29"/>
        <v>1166.1500000000001</v>
      </c>
      <c r="D67" s="31">
        <f t="shared" si="29"/>
        <v>1196.8800000000001</v>
      </c>
      <c r="E67" s="52" t="e">
        <f>+E52+E38+E22</f>
        <v>#VALUE!</v>
      </c>
      <c r="F67" s="31" t="e">
        <f t="shared" si="29"/>
        <v>#VALUE!</v>
      </c>
      <c r="G67" s="31" t="e">
        <f t="shared" si="29"/>
        <v>#VALUE!</v>
      </c>
      <c r="H67" s="31" t="e">
        <f t="shared" si="29"/>
        <v>#VALUE!</v>
      </c>
      <c r="I67" s="31">
        <f t="shared" si="29"/>
        <v>0</v>
      </c>
      <c r="J67" s="31">
        <f t="shared" si="29"/>
        <v>0</v>
      </c>
      <c r="K67" s="31" t="e">
        <f t="shared" si="29"/>
        <v>#VALUE!</v>
      </c>
      <c r="L67" s="31">
        <f t="shared" si="29"/>
        <v>0</v>
      </c>
      <c r="M67" s="31">
        <f t="shared" si="29"/>
        <v>0</v>
      </c>
      <c r="N67" s="31">
        <f t="shared" si="29"/>
        <v>1171.5046158</v>
      </c>
      <c r="O67" s="31">
        <f t="shared" si="29"/>
        <v>1147.433204582514</v>
      </c>
      <c r="P67" s="31">
        <f t="shared" si="29"/>
        <v>1124.5644559243422</v>
      </c>
      <c r="Q67" s="31">
        <f t="shared" si="29"/>
        <v>1102.8055643685361</v>
      </c>
      <c r="R67" s="31">
        <f t="shared" si="29"/>
        <v>1058.6350743801515</v>
      </c>
      <c r="S67" s="31">
        <f t="shared" si="29"/>
        <v>1016.437680179548</v>
      </c>
      <c r="V67" s="20" t="s">
        <v>33</v>
      </c>
      <c r="W67" s="32">
        <f>SUM(D67+D78)/SUM(D$79)</f>
        <v>0.11586313935926615</v>
      </c>
      <c r="X67" s="32">
        <f>SUM(Q67+Q78)/SUM(Q$79)</f>
        <v>0.11470691627160293</v>
      </c>
    </row>
    <row r="68" spans="1:24" x14ac:dyDescent="0.3">
      <c r="A68" s="25"/>
      <c r="B68" s="20" t="s">
        <v>13</v>
      </c>
      <c r="C68" s="31">
        <f t="shared" si="29"/>
        <v>4583.68</v>
      </c>
      <c r="D68" s="31">
        <f t="shared" si="29"/>
        <v>4474.6099999999997</v>
      </c>
      <c r="E68" s="31">
        <f t="shared" si="29"/>
        <v>4432.1099999999997</v>
      </c>
      <c r="F68" s="31">
        <f t="shared" si="29"/>
        <v>-42.5</v>
      </c>
      <c r="G68" s="31">
        <f t="shared" si="29"/>
        <v>22.256991600000159</v>
      </c>
      <c r="H68" s="31" t="e">
        <f t="shared" si="29"/>
        <v>#VALUE!</v>
      </c>
      <c r="I68" s="31">
        <f t="shared" si="29"/>
        <v>0</v>
      </c>
      <c r="J68" s="31">
        <f t="shared" si="29"/>
        <v>0</v>
      </c>
      <c r="K68" s="31" t="e">
        <f t="shared" si="29"/>
        <v>#VALUE!</v>
      </c>
      <c r="L68" s="31">
        <f t="shared" si="29"/>
        <v>0</v>
      </c>
      <c r="M68" s="31">
        <f t="shared" si="29"/>
        <v>0</v>
      </c>
      <c r="N68" s="31">
        <f t="shared" si="29"/>
        <v>4409.8530083999995</v>
      </c>
      <c r="O68" s="31">
        <f t="shared" si="29"/>
        <v>4347.0752782176714</v>
      </c>
      <c r="P68" s="31">
        <f t="shared" si="29"/>
        <v>4286.1479474081516</v>
      </c>
      <c r="Q68" s="31">
        <f t="shared" si="29"/>
        <v>4226.9526673796809</v>
      </c>
      <c r="R68" s="31">
        <f t="shared" si="29"/>
        <v>4044.4010110789923</v>
      </c>
      <c r="S68" s="31">
        <f t="shared" si="29"/>
        <v>3870.0039372652554</v>
      </c>
      <c r="V68" s="20" t="s">
        <v>34</v>
      </c>
      <c r="W68" s="32">
        <f>SUM(D68)/SUM(D$79)</f>
        <v>0.31143103724274251</v>
      </c>
      <c r="X68" s="32">
        <f t="shared" ref="X68:X74" si="30">SUM(Q68)/SUM(Q$79)</f>
        <v>0.31279710455851989</v>
      </c>
    </row>
    <row r="69" spans="1:24" x14ac:dyDescent="0.3">
      <c r="A69" s="25"/>
      <c r="B69" s="20" t="s">
        <v>14</v>
      </c>
      <c r="C69" s="31">
        <f t="shared" si="29"/>
        <v>440.35</v>
      </c>
      <c r="D69" s="31">
        <f t="shared" si="29"/>
        <v>455.56</v>
      </c>
      <c r="E69" s="31">
        <f t="shared" si="29"/>
        <v>458.74</v>
      </c>
      <c r="F69" s="31">
        <f t="shared" si="29"/>
        <v>3.1800000000000042</v>
      </c>
      <c r="G69" s="31">
        <f t="shared" si="29"/>
        <v>8.5343932000000251</v>
      </c>
      <c r="H69" s="31" t="e">
        <f t="shared" si="29"/>
        <v>#VALUE!</v>
      </c>
      <c r="I69" s="31">
        <f t="shared" si="29"/>
        <v>0</v>
      </c>
      <c r="J69" s="31">
        <f t="shared" si="29"/>
        <v>0</v>
      </c>
      <c r="K69" s="31" t="e">
        <f t="shared" si="29"/>
        <v>#VALUE!</v>
      </c>
      <c r="L69" s="31">
        <f t="shared" si="29"/>
        <v>0</v>
      </c>
      <c r="M69" s="31">
        <f t="shared" si="29"/>
        <v>0</v>
      </c>
      <c r="N69" s="31">
        <f t="shared" si="29"/>
        <v>450.20560679999994</v>
      </c>
      <c r="O69" s="31">
        <f t="shared" si="29"/>
        <v>444.93361415204396</v>
      </c>
      <c r="P69" s="31">
        <f t="shared" si="29"/>
        <v>439.74118132366561</v>
      </c>
      <c r="Q69" s="31">
        <f t="shared" si="29"/>
        <v>434.62566254043577</v>
      </c>
      <c r="R69" s="31">
        <f t="shared" si="29"/>
        <v>415.32365467476342</v>
      </c>
      <c r="S69" s="31">
        <f t="shared" si="29"/>
        <v>396.88386750045066</v>
      </c>
      <c r="V69" s="20" t="s">
        <v>14</v>
      </c>
      <c r="W69" s="32">
        <f>SUM(D69)/SUM(D$79)</f>
        <v>3.1706790832341541E-2</v>
      </c>
      <c r="X69" s="32">
        <f t="shared" si="30"/>
        <v>3.216256710386891E-2</v>
      </c>
    </row>
    <row r="70" spans="1:24" x14ac:dyDescent="0.3">
      <c r="A70" s="25"/>
      <c r="B70" s="20" t="s">
        <v>15</v>
      </c>
      <c r="C70" s="31">
        <f t="shared" si="29"/>
        <v>3106.35</v>
      </c>
      <c r="D70" s="31">
        <f t="shared" si="29"/>
        <v>2896.65</v>
      </c>
      <c r="E70" s="31">
        <f t="shared" si="29"/>
        <v>2837.19</v>
      </c>
      <c r="F70" s="31">
        <f t="shared" si="29"/>
        <v>-59.460000000000051</v>
      </c>
      <c r="G70" s="31">
        <f t="shared" si="29"/>
        <v>-0.40084680000011375</v>
      </c>
      <c r="H70" s="31" t="e">
        <f t="shared" si="29"/>
        <v>#VALUE!</v>
      </c>
      <c r="I70" s="31">
        <f t="shared" si="29"/>
        <v>0</v>
      </c>
      <c r="J70" s="31">
        <f t="shared" si="29"/>
        <v>0</v>
      </c>
      <c r="K70" s="31" t="e">
        <f t="shared" si="29"/>
        <v>#VALUE!</v>
      </c>
      <c r="L70" s="31">
        <f t="shared" si="29"/>
        <v>0</v>
      </c>
      <c r="M70" s="31">
        <f t="shared" si="29"/>
        <v>0</v>
      </c>
      <c r="N70" s="31">
        <f t="shared" si="29"/>
        <v>2837.5908468000002</v>
      </c>
      <c r="O70" s="31">
        <f t="shared" si="29"/>
        <v>2781.461188020744</v>
      </c>
      <c r="P70" s="31">
        <f t="shared" si="29"/>
        <v>2728.0353678967949</v>
      </c>
      <c r="Q70" s="31">
        <f t="shared" si="29"/>
        <v>2677.1066505691997</v>
      </c>
      <c r="R70" s="31">
        <f t="shared" si="29"/>
        <v>2568.8452604922795</v>
      </c>
      <c r="S70" s="31">
        <f t="shared" si="29"/>
        <v>2465.4199067100953</v>
      </c>
      <c r="V70" s="20" t="s">
        <v>15</v>
      </c>
      <c r="W70" s="32">
        <f>SUM(D70)/SUM(D$79)</f>
        <v>0.20160566262293028</v>
      </c>
      <c r="X70" s="32">
        <f t="shared" si="30"/>
        <v>0.19810754337391431</v>
      </c>
    </row>
    <row r="71" spans="1:24" x14ac:dyDescent="0.3">
      <c r="A71" s="25"/>
      <c r="B71" s="20" t="s">
        <v>16</v>
      </c>
      <c r="C71" s="31">
        <f t="shared" si="29"/>
        <v>1048.76</v>
      </c>
      <c r="D71" s="31">
        <f t="shared" si="29"/>
        <v>1070.5900000000001</v>
      </c>
      <c r="E71" s="31">
        <f t="shared" si="29"/>
        <v>1044.8100000000002</v>
      </c>
      <c r="F71" s="31">
        <f t="shared" si="29"/>
        <v>-25.77999999999998</v>
      </c>
      <c r="G71" s="31">
        <f t="shared" si="29"/>
        <v>-11.704803599999911</v>
      </c>
      <c r="H71" s="31" t="e">
        <f t="shared" si="29"/>
        <v>#VALUE!</v>
      </c>
      <c r="I71" s="31">
        <f t="shared" si="29"/>
        <v>0</v>
      </c>
      <c r="J71" s="31">
        <f t="shared" si="29"/>
        <v>0</v>
      </c>
      <c r="K71" s="31" t="e">
        <f t="shared" si="29"/>
        <v>#VALUE!</v>
      </c>
      <c r="L71" s="31">
        <f t="shared" si="29"/>
        <v>0</v>
      </c>
      <c r="M71" s="31">
        <f t="shared" si="29"/>
        <v>0</v>
      </c>
      <c r="N71" s="31">
        <f t="shared" si="29"/>
        <v>1056.5148036000001</v>
      </c>
      <c r="O71" s="31">
        <f t="shared" si="29"/>
        <v>1042.7767471622881</v>
      </c>
      <c r="P71" s="31">
        <f t="shared" si="29"/>
        <v>1029.3567716319128</v>
      </c>
      <c r="Q71" s="31">
        <f t="shared" si="29"/>
        <v>1016.2373307657006</v>
      </c>
      <c r="R71" s="31">
        <f t="shared" si="29"/>
        <v>971.73970257868984</v>
      </c>
      <c r="S71" s="31">
        <f t="shared" si="29"/>
        <v>929.22978344279295</v>
      </c>
      <c r="V71" s="20" t="s">
        <v>16</v>
      </c>
      <c r="W71" s="32">
        <f>SUM(D71)/SUM(D$79)</f>
        <v>7.4512628846247556E-2</v>
      </c>
      <c r="X71" s="32">
        <f t="shared" si="30"/>
        <v>7.5202189288966825E-2</v>
      </c>
    </row>
    <row r="72" spans="1:24" x14ac:dyDescent="0.3">
      <c r="A72" s="25"/>
      <c r="B72" s="20" t="s">
        <v>17</v>
      </c>
      <c r="C72" s="31">
        <f t="shared" si="29"/>
        <v>403.46999999999997</v>
      </c>
      <c r="D72" s="31">
        <f t="shared" si="29"/>
        <v>396.76000000000005</v>
      </c>
      <c r="E72" s="31">
        <f t="shared" si="29"/>
        <v>392.69</v>
      </c>
      <c r="F72" s="31">
        <f t="shared" si="29"/>
        <v>-4.0700000000000198</v>
      </c>
      <c r="G72" s="31">
        <f t="shared" si="29"/>
        <v>1.919622199999969</v>
      </c>
      <c r="H72" s="31" t="e">
        <f t="shared" si="29"/>
        <v>#VALUE!</v>
      </c>
      <c r="I72" s="31">
        <f t="shared" si="29"/>
        <v>0</v>
      </c>
      <c r="J72" s="31">
        <f t="shared" si="29"/>
        <v>0</v>
      </c>
      <c r="K72" s="31" t="e">
        <f t="shared" si="29"/>
        <v>#VALUE!</v>
      </c>
      <c r="L72" s="31">
        <f t="shared" si="29"/>
        <v>0</v>
      </c>
      <c r="M72" s="31">
        <f t="shared" si="29"/>
        <v>0</v>
      </c>
      <c r="N72" s="31">
        <f t="shared" si="29"/>
        <v>390.77037780000001</v>
      </c>
      <c r="O72" s="31">
        <f t="shared" si="29"/>
        <v>384.98007378497402</v>
      </c>
      <c r="P72" s="31">
        <f t="shared" si="29"/>
        <v>379.3756063718709</v>
      </c>
      <c r="Q72" s="31">
        <f t="shared" si="29"/>
        <v>373.94460125883074</v>
      </c>
      <c r="R72" s="31">
        <f t="shared" si="29"/>
        <v>357.90116317842876</v>
      </c>
      <c r="S72" s="31">
        <f t="shared" si="29"/>
        <v>342.57438547707835</v>
      </c>
      <c r="V72" s="20" t="s">
        <v>35</v>
      </c>
      <c r="W72" s="32">
        <f>SUM(D72)/SUM(D$79)</f>
        <v>2.7614334732285167E-2</v>
      </c>
      <c r="X72" s="32">
        <f t="shared" si="30"/>
        <v>2.7672131141123546E-2</v>
      </c>
    </row>
    <row r="73" spans="1:24" x14ac:dyDescent="0.3">
      <c r="A73" s="25"/>
      <c r="B73" s="20" t="s">
        <v>18</v>
      </c>
      <c r="C73" s="31">
        <f t="shared" si="29"/>
        <v>1059.24</v>
      </c>
      <c r="D73" s="31">
        <f t="shared" si="29"/>
        <v>1006.64</v>
      </c>
      <c r="E73" s="31">
        <f t="shared" si="29"/>
        <v>980.41000000000008</v>
      </c>
      <c r="F73" s="31">
        <f t="shared" si="29"/>
        <v>-26.229999999999905</v>
      </c>
      <c r="G73" s="31">
        <f t="shared" si="29"/>
        <v>-10.078351099999843</v>
      </c>
      <c r="H73" s="31" t="e">
        <f t="shared" si="29"/>
        <v>#VALUE!</v>
      </c>
      <c r="I73" s="31">
        <f t="shared" si="29"/>
        <v>0</v>
      </c>
      <c r="J73" s="31">
        <f t="shared" si="29"/>
        <v>0</v>
      </c>
      <c r="K73" s="31" t="e">
        <f t="shared" si="29"/>
        <v>#VALUE!</v>
      </c>
      <c r="L73" s="31">
        <f t="shared" si="29"/>
        <v>0</v>
      </c>
      <c r="M73" s="31">
        <f t="shared" si="29"/>
        <v>0</v>
      </c>
      <c r="N73" s="31">
        <f t="shared" si="29"/>
        <v>990.48835109999993</v>
      </c>
      <c r="O73" s="31">
        <f t="shared" si="29"/>
        <v>974.93425192671293</v>
      </c>
      <c r="P73" s="31">
        <f t="shared" si="29"/>
        <v>959.93557130596901</v>
      </c>
      <c r="Q73" s="31">
        <f t="shared" si="29"/>
        <v>945.45366247503023</v>
      </c>
      <c r="R73" s="31">
        <f t="shared" si="29"/>
        <v>905.3015057906573</v>
      </c>
      <c r="S73" s="31">
        <f t="shared" si="29"/>
        <v>866.9429459453753</v>
      </c>
      <c r="V73" s="20" t="s">
        <v>36</v>
      </c>
      <c r="W73" s="32">
        <f>SUM(D73)/SUM(D$79)</f>
        <v>7.0061734839468537E-2</v>
      </c>
      <c r="X73" s="32">
        <f t="shared" si="30"/>
        <v>6.996415417629126E-2</v>
      </c>
    </row>
    <row r="74" spans="1:24" x14ac:dyDescent="0.3">
      <c r="A74" s="25"/>
      <c r="B74" s="20" t="s">
        <v>19</v>
      </c>
      <c r="C74" s="31">
        <f>+C29</f>
        <v>0</v>
      </c>
      <c r="D74" s="31">
        <f t="shared" ref="D74:S74" si="31">+D29</f>
        <v>0</v>
      </c>
      <c r="E74" s="31">
        <f t="shared" si="31"/>
        <v>0</v>
      </c>
      <c r="F74" s="31">
        <f t="shared" si="31"/>
        <v>0</v>
      </c>
      <c r="G74" s="31">
        <f t="shared" si="31"/>
        <v>0</v>
      </c>
      <c r="H74" s="31">
        <f t="shared" si="31"/>
        <v>0</v>
      </c>
      <c r="I74" s="31">
        <f t="shared" si="31"/>
        <v>0</v>
      </c>
      <c r="J74" s="31">
        <f t="shared" si="31"/>
        <v>0</v>
      </c>
      <c r="K74" s="31">
        <f t="shared" si="31"/>
        <v>0</v>
      </c>
      <c r="L74" s="31">
        <f t="shared" si="31"/>
        <v>0</v>
      </c>
      <c r="M74" s="31">
        <f t="shared" si="31"/>
        <v>0</v>
      </c>
      <c r="N74" s="31">
        <f t="shared" si="31"/>
        <v>0</v>
      </c>
      <c r="O74" s="31">
        <f t="shared" si="31"/>
        <v>0</v>
      </c>
      <c r="P74" s="31">
        <f t="shared" si="31"/>
        <v>0</v>
      </c>
      <c r="Q74" s="31">
        <f t="shared" si="31"/>
        <v>0</v>
      </c>
      <c r="R74" s="31">
        <f t="shared" si="31"/>
        <v>0</v>
      </c>
      <c r="S74" s="31">
        <f t="shared" si="31"/>
        <v>0</v>
      </c>
      <c r="V74" s="20" t="s">
        <v>37</v>
      </c>
      <c r="W74" s="32">
        <f>SUM(D74)/SUM(D$79)</f>
        <v>0</v>
      </c>
      <c r="X74" s="32">
        <f t="shared" si="30"/>
        <v>0</v>
      </c>
    </row>
    <row r="75" spans="1:24" x14ac:dyDescent="0.3">
      <c r="A75" s="25"/>
      <c r="B75" s="20" t="s">
        <v>22</v>
      </c>
      <c r="C75" s="31">
        <f t="shared" ref="C75" si="32">+C30+C48+C62</f>
        <v>14267.89</v>
      </c>
      <c r="D75" s="31">
        <f>+D30+D48+D62</f>
        <v>13900.07</v>
      </c>
      <c r="E75" s="31" t="e">
        <f t="shared" ref="E75:M75" si="33">+E30+E48+E62</f>
        <v>#VALUE!</v>
      </c>
      <c r="F75" s="31" t="e">
        <f t="shared" si="33"/>
        <v>#VALUE!</v>
      </c>
      <c r="G75" s="31" t="e">
        <f t="shared" si="33"/>
        <v>#VALUE!</v>
      </c>
      <c r="H75" s="31">
        <f t="shared" si="33"/>
        <v>0</v>
      </c>
      <c r="I75" s="31">
        <f t="shared" si="33"/>
        <v>0</v>
      </c>
      <c r="J75" s="31">
        <f t="shared" si="33"/>
        <v>0</v>
      </c>
      <c r="K75" s="31">
        <f t="shared" si="33"/>
        <v>0</v>
      </c>
      <c r="L75" s="31">
        <f t="shared" si="33"/>
        <v>0</v>
      </c>
      <c r="M75" s="31">
        <f t="shared" si="33"/>
        <v>0</v>
      </c>
      <c r="N75" s="31">
        <f t="shared" ref="N75:S75" si="34">+N30+N48+N62</f>
        <v>13680.207921300002</v>
      </c>
      <c r="O75" s="31">
        <f t="shared" si="34"/>
        <v>13468.292557247078</v>
      </c>
      <c r="P75" s="31">
        <f t="shared" si="34"/>
        <v>13263.768420344246</v>
      </c>
      <c r="Q75" s="31">
        <f t="shared" si="34"/>
        <v>13066.125899318884</v>
      </c>
      <c r="R75" s="31">
        <f t="shared" si="34"/>
        <v>12509.858141837585</v>
      </c>
      <c r="S75" s="31">
        <f t="shared" si="34"/>
        <v>11978.438865082977</v>
      </c>
      <c r="V75" s="20" t="s">
        <v>22</v>
      </c>
      <c r="W75" s="32">
        <f>SUM(D75)/SUM(D$79)</f>
        <v>0.9674392221549426</v>
      </c>
      <c r="X75" s="32">
        <f>SUM(Q75)/SUM(Q$79)</f>
        <v>0.9669013756990148</v>
      </c>
    </row>
    <row r="76" spans="1:24" hidden="1" x14ac:dyDescent="0.3">
      <c r="A76" s="25"/>
      <c r="B76" s="14" t="s">
        <v>20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V76" s="14" t="s">
        <v>20</v>
      </c>
      <c r="W76" s="32">
        <f>SUM(D76)/SUM(D$78)</f>
        <v>0</v>
      </c>
      <c r="X76" s="32">
        <f>SUM(D76,Q76)/SUM(D$78,Q$78)</f>
        <v>0</v>
      </c>
    </row>
    <row r="77" spans="1:24" hidden="1" x14ac:dyDescent="0.3">
      <c r="A77" s="25"/>
      <c r="B77" s="14" t="s">
        <v>21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V77" s="14" t="s">
        <v>21</v>
      </c>
      <c r="W77" s="32">
        <f>SUM(D77)/SUM(D$78)</f>
        <v>0</v>
      </c>
      <c r="X77" s="32">
        <f>SUM(D77,Q77)/SUM(D$78,Q$78)</f>
        <v>0</v>
      </c>
    </row>
    <row r="78" spans="1:24" x14ac:dyDescent="0.3">
      <c r="A78" s="25"/>
      <c r="B78" s="33" t="s">
        <v>25</v>
      </c>
      <c r="C78" s="31">
        <f>C33</f>
        <v>462.1</v>
      </c>
      <c r="D78" s="31">
        <f t="shared" ref="D78:S78" si="35">D33</f>
        <v>467.83</v>
      </c>
      <c r="E78" s="31">
        <f t="shared" si="35"/>
        <v>461.93</v>
      </c>
      <c r="F78" s="31">
        <f t="shared" si="35"/>
        <v>-5.8999999999999773</v>
      </c>
      <c r="G78" s="31">
        <f t="shared" si="35"/>
        <v>-468.50433889999994</v>
      </c>
      <c r="H78" s="31">
        <f t="shared" si="35"/>
        <v>0</v>
      </c>
      <c r="I78" s="31">
        <f t="shared" si="35"/>
        <v>0</v>
      </c>
      <c r="J78" s="31">
        <f t="shared" si="35"/>
        <v>0</v>
      </c>
      <c r="K78" s="31">
        <f t="shared" si="35"/>
        <v>0</v>
      </c>
      <c r="L78" s="31">
        <f t="shared" si="35"/>
        <v>0</v>
      </c>
      <c r="M78" s="31">
        <f t="shared" si="35"/>
        <v>0</v>
      </c>
      <c r="N78" s="31">
        <f t="shared" si="35"/>
        <v>462.60433889999996</v>
      </c>
      <c r="O78" s="31">
        <f t="shared" si="35"/>
        <v>457.43704843448694</v>
      </c>
      <c r="P78" s="31">
        <f t="shared" si="35"/>
        <v>452.32747660347371</v>
      </c>
      <c r="Q78" s="31">
        <f t="shared" si="35"/>
        <v>447.27497868981288</v>
      </c>
      <c r="R78" s="31">
        <f t="shared" si="35"/>
        <v>427.29520539173893</v>
      </c>
      <c r="S78" s="31">
        <f t="shared" si="35"/>
        <v>408.20792856688996</v>
      </c>
      <c r="V78" s="5"/>
      <c r="W78" s="5"/>
      <c r="X78" s="5"/>
    </row>
    <row r="79" spans="1:24" s="5" customFormat="1" x14ac:dyDescent="0.3">
      <c r="A79" s="1"/>
      <c r="B79" s="4" t="s">
        <v>26</v>
      </c>
      <c r="C79" s="16">
        <f>+C78+C75</f>
        <v>14729.99</v>
      </c>
      <c r="D79" s="16">
        <f t="shared" ref="D79:S79" si="36">+D78+D75</f>
        <v>14367.9</v>
      </c>
      <c r="E79" s="16" t="e">
        <f t="shared" si="36"/>
        <v>#VALUE!</v>
      </c>
      <c r="F79" s="16" t="e">
        <f t="shared" si="36"/>
        <v>#VALUE!</v>
      </c>
      <c r="G79" s="16" t="e">
        <f t="shared" si="36"/>
        <v>#VALUE!</v>
      </c>
      <c r="H79" s="16">
        <f t="shared" si="36"/>
        <v>0</v>
      </c>
      <c r="I79" s="16">
        <f t="shared" si="36"/>
        <v>0</v>
      </c>
      <c r="J79" s="16">
        <f t="shared" si="36"/>
        <v>0</v>
      </c>
      <c r="K79" s="16">
        <f t="shared" si="36"/>
        <v>0</v>
      </c>
      <c r="L79" s="16">
        <f t="shared" si="36"/>
        <v>0</v>
      </c>
      <c r="M79" s="16">
        <f t="shared" si="36"/>
        <v>0</v>
      </c>
      <c r="N79" s="16">
        <f t="shared" si="36"/>
        <v>14142.812260200002</v>
      </c>
      <c r="O79" s="16">
        <f t="shared" si="36"/>
        <v>13925.729605681565</v>
      </c>
      <c r="P79" s="16">
        <f t="shared" si="36"/>
        <v>13716.09589694772</v>
      </c>
      <c r="Q79" s="16">
        <f t="shared" si="36"/>
        <v>13513.400878008697</v>
      </c>
      <c r="R79" s="16">
        <f t="shared" si="36"/>
        <v>12937.153347229325</v>
      </c>
      <c r="S79" s="16">
        <f t="shared" si="36"/>
        <v>12386.646793649867</v>
      </c>
    </row>
    <row r="82" spans="1:20" hidden="1" x14ac:dyDescent="0.3">
      <c r="A82" s="37" t="s">
        <v>38</v>
      </c>
      <c r="B82" s="39" t="s">
        <v>25</v>
      </c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8">
        <f>D82*D33</f>
        <v>0</v>
      </c>
      <c r="O82" s="34"/>
      <c r="P82" s="34"/>
      <c r="Q82" s="34"/>
    </row>
    <row r="83" spans="1:20" ht="15.5" x14ac:dyDescent="0.35">
      <c r="A83" s="40" t="s">
        <v>38</v>
      </c>
      <c r="B83" s="36"/>
      <c r="C83" s="36"/>
      <c r="D83" s="40" t="s">
        <v>38</v>
      </c>
      <c r="E83" s="40"/>
      <c r="F83" s="40"/>
      <c r="G83" s="40"/>
      <c r="H83" s="40"/>
      <c r="I83" s="40"/>
      <c r="J83" s="40"/>
      <c r="K83" s="40"/>
      <c r="L83" s="40"/>
      <c r="M83" s="40"/>
      <c r="N83" s="34"/>
      <c r="O83" s="34"/>
      <c r="P83" s="34"/>
      <c r="Q83" s="34"/>
    </row>
    <row r="84" spans="1:20" ht="15.5" x14ac:dyDescent="0.35">
      <c r="A84" s="40"/>
      <c r="B84" s="36"/>
      <c r="C84" s="36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34"/>
      <c r="O84" s="34"/>
      <c r="P84" s="34"/>
      <c r="Q84" s="34"/>
    </row>
    <row r="85" spans="1:20" ht="15.5" x14ac:dyDescent="0.35">
      <c r="C85" s="36"/>
      <c r="O85" s="41"/>
    </row>
    <row r="86" spans="1:20" ht="15.5" x14ac:dyDescent="0.35">
      <c r="C86" s="36"/>
      <c r="O86" s="41"/>
      <c r="S86" s="42"/>
      <c r="T86" s="42">
        <f>COUNTIFS(T4:T85,"Please*")</f>
        <v>32</v>
      </c>
    </row>
    <row r="87" spans="1:20" ht="15.5" x14ac:dyDescent="0.35">
      <c r="C87" s="36"/>
      <c r="O87" s="41"/>
    </row>
  </sheetData>
  <mergeCells count="3">
    <mergeCell ref="E1:G1"/>
    <mergeCell ref="K1:M1"/>
    <mergeCell ref="H1:J1"/>
  </mergeCells>
  <pageMargins left="0.25" right="0.25" top="0.75" bottom="0.75" header="0.3" footer="0.3"/>
  <pageSetup paperSize="9" scale="80" fitToWidth="0" fitToHeight="0" orientation="landscape" r:id="rId1"/>
  <headerFooter>
    <oddFooter>&amp;L&amp;F&amp;R&amp;A</oddFooter>
  </headerFooter>
  <rowBreaks count="1" manualBreakCount="1">
    <brk id="6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dfaf355-f7ae-47f3-8f93-739a60756710" xsi:nil="true"/>
    <lcf76f155ced4ddcb4097134ff3c332f xmlns="60b0568e-e574-4342-a9c0-c22c6fec650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E85664-38B0-442B-8D2A-6BFA33F968A1}"/>
</file>

<file path=customXml/itemProps2.xml><?xml version="1.0" encoding="utf-8"?>
<ds:datastoreItem xmlns:ds="http://schemas.openxmlformats.org/officeDocument/2006/customXml" ds:itemID="{83C357AC-CB54-486C-8D3F-B163CDEBC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F744C6-1469-4BDB-B3AA-A7791BBFE2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69ffab-4136-4b66-a00e-5dffdbe6cbba"/>
    <ds:schemaRef ds:uri="1371cf2b-a7fc-4369-aa35-cbfbf200dd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Workforce WTE</vt:lpstr>
    </vt:vector>
  </TitlesOfParts>
  <Manager/>
  <Company>SBU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Houlbrooke (Swansea Bay UHB - Workforce and OD)</dc:creator>
  <cp:keywords/>
  <dc:description/>
  <cp:lastModifiedBy>Simone Houlbrooke (Swansea Bay UHB - Workforce and OD)</cp:lastModifiedBy>
  <cp:revision/>
  <dcterms:created xsi:type="dcterms:W3CDTF">2026-02-13T16:46:58Z</dcterms:created>
  <dcterms:modified xsi:type="dcterms:W3CDTF">2026-06-03T12:03:55Z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