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nhswales365.sharepoint.com/sites/SBU_RM_CorporateGovernance/Governance Board and Committees/Governance, Board and Committees/02 Committees/08 Workforce and OD Committee/2026-27/03. April 2026/01. PUBLIC/"/>
    </mc:Choice>
  </mc:AlternateContent>
  <xr:revisionPtr revIDLastSave="3" documentId="8_{52455A18-50B1-4C44-90CF-419F1A232A47}" xr6:coauthVersionLast="47" xr6:coauthVersionMax="47" xr10:uidLastSave="{0D98E592-ACD6-4F49-9E57-4F7B684CF601}"/>
  <bookViews>
    <workbookView xWindow="-110" yWindow="-110" windowWidth="19420" windowHeight="10300" xr2:uid="{A3DF621C-7F40-4E3D-9F56-3FEC07B4F540}"/>
  </bookViews>
  <sheets>
    <sheet name="Workforce WTE" sheetId="1" r:id="rId1"/>
  </sheets>
  <externalReferences>
    <externalReference r:id="rId2"/>
    <externalReference r:id="rId3"/>
  </externalReferences>
  <definedNames>
    <definedName name="A4Chart1">OFFSET(#REF!,1,MATCH(#REF!,#REF!,0)-1,6,1)</definedName>
    <definedName name="A4Chart2">OFFSET(#REF!,1,MATCH(#REF!,#REF!,0)-1,11,1)</definedName>
    <definedName name="A4Chart3">OFFSET(#REF!,1,MATCH(#REF!,#REF!,0)-1,8,1)</definedName>
    <definedName name="A4Chart4">OFFSET(#REF!,1,MATCH(#REF!,#REF!,0)-1,6,1)</definedName>
    <definedName name="A4Chart5">OFFSET(#REF!,1,MATCH(#REF!,#REF!,0)-1,11,1)</definedName>
    <definedName name="A4Chart6">OFFSET(#REF!,1,MATCH(#REF!,#REF!,0)-1,6,1)</definedName>
    <definedName name="A5Chart1">OFFSET('[1]A5 - Capital'!$B$3,1,MATCH('[1]A5 - Capital'!$A$24,'[1]A5 - Capital'!$B$3:$T$3,0)-1,5,1)</definedName>
    <definedName name="A5Chart2">OFFSET('[1]A5 - Capital'!$B$14,1,MATCH('[1]A5 - Capital'!$A$24,'[1]A5 - Capital'!$B$3:$T$3,0)-1,4,1)</definedName>
    <definedName name="BNE_MESSAGES_HIDDEN" hidden="1">#REF!</definedName>
    <definedName name="F2Cats">'[1]F2 - by org'!$A$5:$A$41</definedName>
    <definedName name="F2Chart1">OFFSET('[1]F2 - by org'!$B$5,MATCH('[1]F2 - by org'!$A$51,'[1]F2 - by org'!$A$5:$A$41,0)-1,0,1,4)</definedName>
    <definedName name="F2PeriodChart1">INDEX('[1]F2 - by period'!$D$85:$K$120,MATCH('[1]F2 - by period'!$A$127,'[1]F2 - by period'!$A$85:$A$120,0),1),INDEX('[1]F2 - by period'!$D$85:$K$120,MATCH('[1]F2 - by period'!$A$127,'[1]F2 - by period'!$A$85:$A$120,0),8)</definedName>
    <definedName name="F3Chart">OFFSET('[1]F3 - adjustments'!$B$2,1,MATCH('[1]F3 - adjustments'!$A$20,'[1]F3 - adjustments'!$B$2:$T$2,0)-1,10,1),OFFSET('[1]F3 - adjustments'!$B$2,12,MATCH('[1]F3 - adjustments'!$A$20,'[1]F3 - adjustments'!$B$2:$T$2,0)-1,1,1)</definedName>
    <definedName name="F3ChartServArea">OFFSET('[1]F3 - service area'!$B$2,1,MATCH('[1]F3 - service area'!$A$20,'[1]F3 - service area'!$B$2:$T$2,0)-1,12,1)</definedName>
    <definedName name="F4Chart1">OFFSET(#REF!,2,MATCH(#REF!,#REF!,0)-1,7,1)</definedName>
    <definedName name="F4Chart2">OFFSET(#REF!,12,MATCH(#REF!,#REF!,0)-1,14,1)</definedName>
    <definedName name="F4Chart3">OFFSET(#REF!,29,MATCH(#REF!,#REF!,0)-1,5,1)</definedName>
    <definedName name="F4Chart4">OFFSET(#REF!,MATCH(#REF!,#REF!,0),4,1,7)</definedName>
    <definedName name="HealthBoardName">IF(HealthBoard="PLEASE CHOOSE:","",HealthBoard)</definedName>
    <definedName name="lhbs">#REF!</definedName>
    <definedName name="MAPEL">#REF!</definedName>
    <definedName name="Orgs">[1]Lists!$A$2:$A$17</definedName>
    <definedName name="podmap">#REF!</definedName>
    <definedName name="_xlnm.Print_Area" localSheetId="0">'Workforce WTE'!$A$1:$J$136</definedName>
    <definedName name="specmap">#REF!</definedName>
    <definedName name="ULD_Commissioned">'[2]Ref ULD'!#REF!</definedName>
    <definedName name="ULD_Income">'[2]Ref ULD'!#REF!</definedName>
    <definedName name="ULD_Medicine">'[2]Ref ULD'!#REF!</definedName>
    <definedName name="ULD_Nonpay">'[2]Ref ULD'!#REF!</definedName>
    <definedName name="ULD_Payexp">'[2]Ref ULD'!#REF!</definedName>
    <definedName name="ULD_Primary">'[2]Ref ULD'!#REF!</definedName>
    <definedName name="xxxxxxx" hidden="1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53" i="1" l="1"/>
  <c r="J54" i="1"/>
  <c r="J55" i="1"/>
  <c r="J56" i="1"/>
  <c r="J71" i="1" s="1"/>
  <c r="J57" i="1"/>
  <c r="J52" i="1"/>
  <c r="I53" i="1"/>
  <c r="I62" i="1" s="1"/>
  <c r="I54" i="1"/>
  <c r="I55" i="1"/>
  <c r="I56" i="1"/>
  <c r="I71" i="1" s="1"/>
  <c r="I57" i="1"/>
  <c r="I52" i="1"/>
  <c r="J38" i="1"/>
  <c r="J39" i="1"/>
  <c r="J40" i="1"/>
  <c r="J41" i="1"/>
  <c r="J42" i="1"/>
  <c r="J43" i="1"/>
  <c r="K43" i="1" s="1"/>
  <c r="J44" i="1"/>
  <c r="J37" i="1"/>
  <c r="I38" i="1"/>
  <c r="I39" i="1"/>
  <c r="K39" i="1" s="1"/>
  <c r="I40" i="1"/>
  <c r="I41" i="1"/>
  <c r="I42" i="1"/>
  <c r="I43" i="1"/>
  <c r="I72" i="1" s="1"/>
  <c r="I44" i="1"/>
  <c r="I37" i="1"/>
  <c r="K37" i="1" s="1"/>
  <c r="J33" i="1"/>
  <c r="I33" i="1"/>
  <c r="F33" i="1"/>
  <c r="G33" i="1" s="1"/>
  <c r="E33" i="1"/>
  <c r="H53" i="1"/>
  <c r="H54" i="1"/>
  <c r="H55" i="1"/>
  <c r="H56" i="1"/>
  <c r="H71" i="1" s="1"/>
  <c r="H57" i="1"/>
  <c r="G53" i="1"/>
  <c r="G68" i="1" s="1"/>
  <c r="G54" i="1"/>
  <c r="G55" i="1"/>
  <c r="G56" i="1"/>
  <c r="G57" i="1"/>
  <c r="K57" i="1" s="1"/>
  <c r="F53" i="1"/>
  <c r="F68" i="1" s="1"/>
  <c r="F54" i="1"/>
  <c r="F55" i="1"/>
  <c r="F56" i="1"/>
  <c r="F57" i="1"/>
  <c r="F52" i="1"/>
  <c r="G52" i="1" s="1"/>
  <c r="E53" i="1"/>
  <c r="E54" i="1"/>
  <c r="E69" i="1" s="1"/>
  <c r="E55" i="1"/>
  <c r="E56" i="1"/>
  <c r="E71" i="1" s="1"/>
  <c r="E57" i="1"/>
  <c r="E52" i="1"/>
  <c r="H38" i="1"/>
  <c r="H39" i="1"/>
  <c r="H40" i="1"/>
  <c r="H48" i="1" s="1"/>
  <c r="H41" i="1"/>
  <c r="H42" i="1"/>
  <c r="H43" i="1"/>
  <c r="H44" i="1"/>
  <c r="G38" i="1"/>
  <c r="G39" i="1"/>
  <c r="G40" i="1"/>
  <c r="G41" i="1"/>
  <c r="G42" i="1"/>
  <c r="G43" i="1"/>
  <c r="G44" i="1"/>
  <c r="G45" i="1"/>
  <c r="K45" i="1" s="1"/>
  <c r="G46" i="1"/>
  <c r="G47" i="1"/>
  <c r="F38" i="1"/>
  <c r="F39" i="1"/>
  <c r="F40" i="1"/>
  <c r="F69" i="1" s="1"/>
  <c r="F41" i="1"/>
  <c r="F42" i="1"/>
  <c r="F43" i="1"/>
  <c r="F44" i="1"/>
  <c r="F37" i="1"/>
  <c r="G37" i="1"/>
  <c r="H37" i="1"/>
  <c r="E38" i="1"/>
  <c r="K38" i="1" s="1"/>
  <c r="E39" i="1"/>
  <c r="E40" i="1"/>
  <c r="E41" i="1"/>
  <c r="E42" i="1"/>
  <c r="E43" i="1"/>
  <c r="E44" i="1"/>
  <c r="E73" i="1" s="1"/>
  <c r="E37" i="1"/>
  <c r="J22" i="1"/>
  <c r="J23" i="1"/>
  <c r="J24" i="1"/>
  <c r="J25" i="1"/>
  <c r="J70" i="1" s="1"/>
  <c r="J26" i="1"/>
  <c r="J27" i="1"/>
  <c r="J28" i="1"/>
  <c r="J73" i="1" s="1"/>
  <c r="J21" i="1"/>
  <c r="K21" i="1" s="1"/>
  <c r="I22" i="1"/>
  <c r="I23" i="1"/>
  <c r="I24" i="1"/>
  <c r="I25" i="1"/>
  <c r="K25" i="1" s="1"/>
  <c r="I26" i="1"/>
  <c r="I27" i="1"/>
  <c r="I28" i="1"/>
  <c r="I21" i="1"/>
  <c r="H22" i="1"/>
  <c r="H23" i="1"/>
  <c r="H24" i="1"/>
  <c r="H25" i="1"/>
  <c r="H70" i="1" s="1"/>
  <c r="H26" i="1"/>
  <c r="H27" i="1"/>
  <c r="H28" i="1"/>
  <c r="H73" i="1" s="1"/>
  <c r="G22" i="1"/>
  <c r="G23" i="1"/>
  <c r="G24" i="1"/>
  <c r="G25" i="1"/>
  <c r="G26" i="1"/>
  <c r="K26" i="1" s="1"/>
  <c r="G27" i="1"/>
  <c r="G72" i="1" s="1"/>
  <c r="G28" i="1"/>
  <c r="F22" i="1"/>
  <c r="F23" i="1"/>
  <c r="F24" i="1"/>
  <c r="F25" i="1"/>
  <c r="F70" i="1" s="1"/>
  <c r="F26" i="1"/>
  <c r="F27" i="1"/>
  <c r="F28" i="1"/>
  <c r="F73" i="1" s="1"/>
  <c r="F21" i="1"/>
  <c r="G21" i="1"/>
  <c r="H21" i="1"/>
  <c r="H66" i="1" s="1"/>
  <c r="E22" i="1"/>
  <c r="E23" i="1"/>
  <c r="E24" i="1"/>
  <c r="E25" i="1"/>
  <c r="E26" i="1"/>
  <c r="E27" i="1"/>
  <c r="E28" i="1"/>
  <c r="E21" i="1"/>
  <c r="J7" i="1"/>
  <c r="J8" i="1"/>
  <c r="J9" i="1"/>
  <c r="J10" i="1"/>
  <c r="J11" i="1"/>
  <c r="J12" i="1"/>
  <c r="J13" i="1"/>
  <c r="I7" i="1"/>
  <c r="I8" i="1"/>
  <c r="I9" i="1"/>
  <c r="I10" i="1"/>
  <c r="I11" i="1"/>
  <c r="I12" i="1"/>
  <c r="I13" i="1"/>
  <c r="J6" i="1"/>
  <c r="I6" i="1"/>
  <c r="H6" i="1"/>
  <c r="F13" i="1"/>
  <c r="G13" i="1"/>
  <c r="H13" i="1"/>
  <c r="F12" i="1"/>
  <c r="G12" i="1"/>
  <c r="H12" i="1"/>
  <c r="F11" i="1"/>
  <c r="G11" i="1" s="1"/>
  <c r="H11" i="1" s="1"/>
  <c r="F10" i="1"/>
  <c r="G10" i="1"/>
  <c r="H10" i="1"/>
  <c r="F9" i="1"/>
  <c r="G9" i="1"/>
  <c r="H9" i="1"/>
  <c r="F8" i="1"/>
  <c r="K8" i="1" s="1"/>
  <c r="G8" i="1"/>
  <c r="H8" i="1"/>
  <c r="F7" i="1"/>
  <c r="G7" i="1"/>
  <c r="H7" i="1"/>
  <c r="E7" i="1"/>
  <c r="E8" i="1"/>
  <c r="E9" i="1"/>
  <c r="K9" i="1" s="1"/>
  <c r="E10" i="1"/>
  <c r="K10" i="1" s="1"/>
  <c r="E11" i="1"/>
  <c r="E12" i="1"/>
  <c r="E13" i="1"/>
  <c r="E6" i="1"/>
  <c r="F6" i="1"/>
  <c r="G6" i="1"/>
  <c r="E17" i="1"/>
  <c r="C113" i="1"/>
  <c r="O109" i="1"/>
  <c r="C109" i="1"/>
  <c r="C108" i="1"/>
  <c r="L106" i="1"/>
  <c r="L115" i="1" s="1"/>
  <c r="L116" i="1" s="1"/>
  <c r="K106" i="1"/>
  <c r="J106" i="1"/>
  <c r="I106" i="1"/>
  <c r="H106" i="1"/>
  <c r="G106" i="1"/>
  <c r="F106" i="1"/>
  <c r="E106" i="1"/>
  <c r="D106" i="1"/>
  <c r="E102" i="1"/>
  <c r="K100" i="1"/>
  <c r="E100" i="1"/>
  <c r="L112" i="1" s="1"/>
  <c r="K99" i="1"/>
  <c r="E99" i="1"/>
  <c r="K112" i="1" s="1"/>
  <c r="K98" i="1"/>
  <c r="E98" i="1"/>
  <c r="J112" i="1" s="1"/>
  <c r="K97" i="1"/>
  <c r="E97" i="1"/>
  <c r="I112" i="1" s="1"/>
  <c r="K96" i="1"/>
  <c r="E96" i="1"/>
  <c r="H112" i="1" s="1"/>
  <c r="K95" i="1"/>
  <c r="E95" i="1"/>
  <c r="G112" i="1" s="1"/>
  <c r="K94" i="1"/>
  <c r="E94" i="1"/>
  <c r="F112" i="1" s="1"/>
  <c r="K93" i="1"/>
  <c r="E93" i="1"/>
  <c r="E112" i="1" s="1"/>
  <c r="K92" i="1"/>
  <c r="E92" i="1"/>
  <c r="D112" i="1" s="1"/>
  <c r="K88" i="1"/>
  <c r="E88" i="1"/>
  <c r="K87" i="1"/>
  <c r="E87" i="1"/>
  <c r="K86" i="1"/>
  <c r="E86" i="1"/>
  <c r="J78" i="1"/>
  <c r="I78" i="1"/>
  <c r="E78" i="1"/>
  <c r="D78" i="1"/>
  <c r="N77" i="1" s="1"/>
  <c r="C78" i="1"/>
  <c r="J74" i="1"/>
  <c r="I74" i="1"/>
  <c r="H74" i="1"/>
  <c r="G74" i="1"/>
  <c r="F74" i="1"/>
  <c r="E74" i="1"/>
  <c r="D74" i="1"/>
  <c r="C74" i="1"/>
  <c r="I73" i="1"/>
  <c r="G73" i="1"/>
  <c r="D73" i="1"/>
  <c r="C73" i="1"/>
  <c r="J72" i="1"/>
  <c r="H72" i="1"/>
  <c r="F72" i="1"/>
  <c r="D72" i="1"/>
  <c r="C72" i="1"/>
  <c r="G71" i="1"/>
  <c r="F71" i="1"/>
  <c r="D71" i="1"/>
  <c r="C71" i="1"/>
  <c r="G70" i="1"/>
  <c r="E70" i="1"/>
  <c r="D70" i="1"/>
  <c r="C70" i="1"/>
  <c r="J69" i="1"/>
  <c r="H69" i="1"/>
  <c r="G69" i="1"/>
  <c r="D69" i="1"/>
  <c r="C69" i="1"/>
  <c r="J68" i="1"/>
  <c r="I68" i="1"/>
  <c r="H68" i="1"/>
  <c r="E68" i="1"/>
  <c r="D68" i="1"/>
  <c r="C68" i="1"/>
  <c r="J67" i="1"/>
  <c r="I67" i="1"/>
  <c r="D67" i="1"/>
  <c r="C67" i="1"/>
  <c r="I66" i="1"/>
  <c r="G66" i="1"/>
  <c r="F66" i="1"/>
  <c r="E66" i="1"/>
  <c r="D66" i="1"/>
  <c r="C66" i="1"/>
  <c r="J62" i="1"/>
  <c r="E62" i="1"/>
  <c r="D62" i="1"/>
  <c r="C62" i="1"/>
  <c r="K60" i="1"/>
  <c r="K59" i="1"/>
  <c r="K58" i="1"/>
  <c r="K54" i="1"/>
  <c r="K51" i="1"/>
  <c r="J48" i="1"/>
  <c r="G48" i="1"/>
  <c r="F48" i="1"/>
  <c r="D48" i="1"/>
  <c r="C48" i="1"/>
  <c r="K46" i="1"/>
  <c r="K42" i="1"/>
  <c r="K31" i="1"/>
  <c r="G30" i="1"/>
  <c r="F30" i="1"/>
  <c r="E30" i="1"/>
  <c r="D30" i="1"/>
  <c r="C106" i="1" s="1"/>
  <c r="C30" i="1"/>
  <c r="K29" i="1"/>
  <c r="K23" i="1"/>
  <c r="J17" i="1"/>
  <c r="I17" i="1"/>
  <c r="D17" i="1"/>
  <c r="C17" i="1"/>
  <c r="K15" i="1"/>
  <c r="K14" i="1"/>
  <c r="K7" i="1"/>
  <c r="K56" i="1" l="1"/>
  <c r="I69" i="1"/>
  <c r="K41" i="1"/>
  <c r="I48" i="1"/>
  <c r="H33" i="1"/>
  <c r="H78" i="1" s="1"/>
  <c r="G78" i="1"/>
  <c r="F78" i="1"/>
  <c r="K53" i="1"/>
  <c r="K55" i="1"/>
  <c r="H52" i="1"/>
  <c r="G67" i="1"/>
  <c r="G62" i="1"/>
  <c r="G75" i="1" s="1"/>
  <c r="G79" i="1" s="1"/>
  <c r="F62" i="1"/>
  <c r="F75" i="1" s="1"/>
  <c r="F79" i="1" s="1"/>
  <c r="F67" i="1"/>
  <c r="E72" i="1"/>
  <c r="K44" i="1"/>
  <c r="K40" i="1"/>
  <c r="E67" i="1"/>
  <c r="E48" i="1"/>
  <c r="J66" i="1"/>
  <c r="J30" i="1"/>
  <c r="J34" i="1" s="1"/>
  <c r="I30" i="1"/>
  <c r="I70" i="1"/>
  <c r="K24" i="1"/>
  <c r="H30" i="1"/>
  <c r="K28" i="1"/>
  <c r="K22" i="1"/>
  <c r="K27" i="1"/>
  <c r="K13" i="1"/>
  <c r="K12" i="1"/>
  <c r="F17" i="1"/>
  <c r="K11" i="1"/>
  <c r="G17" i="1"/>
  <c r="H17" i="1"/>
  <c r="K6" i="1"/>
  <c r="I75" i="1"/>
  <c r="I79" i="1" s="1"/>
  <c r="E75" i="1"/>
  <c r="E79" i="1" s="1"/>
  <c r="E34" i="1"/>
  <c r="J75" i="1"/>
  <c r="J79" i="1" s="1"/>
  <c r="K30" i="1"/>
  <c r="K115" i="1"/>
  <c r="K116" i="1" s="1"/>
  <c r="J115" i="1"/>
  <c r="J116" i="1" s="1"/>
  <c r="I115" i="1"/>
  <c r="I116" i="1" s="1"/>
  <c r="O106" i="1"/>
  <c r="G115" i="1"/>
  <c r="G116" i="1" s="1"/>
  <c r="F115" i="1"/>
  <c r="F116" i="1" s="1"/>
  <c r="O77" i="1"/>
  <c r="D34" i="1"/>
  <c r="C34" i="1"/>
  <c r="H115" i="1"/>
  <c r="H116" i="1" s="1"/>
  <c r="D115" i="1"/>
  <c r="D116" i="1" s="1"/>
  <c r="E115" i="1"/>
  <c r="E116" i="1" s="1"/>
  <c r="F34" i="1"/>
  <c r="G34" i="1"/>
  <c r="N76" i="1"/>
  <c r="H34" i="1"/>
  <c r="O76" i="1"/>
  <c r="I34" i="1"/>
  <c r="C101" i="1"/>
  <c r="D101" i="1"/>
  <c r="C75" i="1"/>
  <c r="C79" i="1" s="1"/>
  <c r="E101" i="1"/>
  <c r="C112" i="1" s="1"/>
  <c r="O112" i="1" s="1"/>
  <c r="D75" i="1"/>
  <c r="O108" i="1"/>
  <c r="H67" i="1" l="1"/>
  <c r="H62" i="1"/>
  <c r="H75" i="1" s="1"/>
  <c r="H79" i="1" s="1"/>
  <c r="O69" i="1" s="1"/>
  <c r="K52" i="1"/>
  <c r="O75" i="1"/>
  <c r="O73" i="1"/>
  <c r="K101" i="1"/>
  <c r="K118" i="1" s="1"/>
  <c r="O66" i="1"/>
  <c r="O71" i="1"/>
  <c r="C115" i="1"/>
  <c r="C116" i="1" s="1"/>
  <c r="D79" i="1"/>
  <c r="N75" i="1" s="1"/>
  <c r="O70" i="1"/>
  <c r="O74" i="1"/>
  <c r="O68" i="1"/>
  <c r="O72" i="1" l="1"/>
  <c r="O67" i="1"/>
  <c r="N68" i="1"/>
  <c r="N71" i="1"/>
  <c r="N72" i="1"/>
  <c r="N69" i="1"/>
  <c r="N67" i="1"/>
  <c r="N74" i="1"/>
  <c r="N70" i="1"/>
  <c r="N66" i="1"/>
  <c r="N73" i="1"/>
</calcChain>
</file>

<file path=xl/sharedStrings.xml><?xml version="1.0" encoding="utf-8"?>
<sst xmlns="http://schemas.openxmlformats.org/spreadsheetml/2006/main" count="179" uniqueCount="62">
  <si>
    <t>ACTUAL WTE</t>
  </si>
  <si>
    <t>ACTUAL as @ 31/3/2025</t>
  </si>
  <si>
    <t>FORECAST as @ 31/03/26</t>
  </si>
  <si>
    <t>Q1 FORECAST as @ 30/06/26</t>
  </si>
  <si>
    <t>Q2 FORECAST as @ 30/09/26</t>
  </si>
  <si>
    <t>Q3 FORECAST as @ 31/12/26</t>
  </si>
  <si>
    <t>Plan End 2026/27</t>
  </si>
  <si>
    <t>Plan End 2027/28</t>
  </si>
  <si>
    <t>Plan End 2028/29</t>
  </si>
  <si>
    <t>SECTION 1) WORKFORCE PLANS - ESTABLISHMENT WTE</t>
  </si>
  <si>
    <t>WORKFORCE ESTABLISHMENT</t>
  </si>
  <si>
    <t>Administrative, Clerical &amp; Board Members</t>
  </si>
  <si>
    <t>Medical &amp; Dental</t>
  </si>
  <si>
    <t>Nursing &amp; Midwifery Registered</t>
  </si>
  <si>
    <t>Prof Scientific &amp; Technical</t>
  </si>
  <si>
    <t>Additional Clinical Services</t>
  </si>
  <si>
    <t>Allied Health Professionals</t>
  </si>
  <si>
    <t>Healthcare Scientists</t>
  </si>
  <si>
    <t>Estates &amp; Ancillary</t>
  </si>
  <si>
    <t>Students</t>
  </si>
  <si>
    <t>Board Members</t>
  </si>
  <si>
    <t>Apprentices</t>
  </si>
  <si>
    <t>TOTAL</t>
  </si>
  <si>
    <t>SECTION 2) DEPLOYMENT PLANS - IN POST</t>
  </si>
  <si>
    <t>SUBSTANTIVE WORKFORCE (WTE IN POST)</t>
  </si>
  <si>
    <t>Medical &amp; Dental (Central Shared Service Contract)</t>
  </si>
  <si>
    <t>Total inc. Medical and Dental through Shared Service</t>
  </si>
  <si>
    <t>VARIABLE WORKFORCE (BANK AND OVERTIME)</t>
  </si>
  <si>
    <t>AGENCY/LOCUM</t>
  </si>
  <si>
    <t>SUMMARY</t>
  </si>
  <si>
    <t xml:space="preserve"> WTE split 2025/26</t>
  </si>
  <si>
    <t xml:space="preserve"> WTE split 2026/27</t>
  </si>
  <si>
    <t xml:space="preserve">Administrative, Clerical &amp; Board Members </t>
  </si>
  <si>
    <t xml:space="preserve">Medical &amp; Dental </t>
  </si>
  <si>
    <t xml:space="preserve">Nursing &amp; Midwifery Registered </t>
  </si>
  <si>
    <t xml:space="preserve">Healthcare Scientists </t>
  </si>
  <si>
    <t xml:space="preserve">Estates &amp; Ancillary </t>
  </si>
  <si>
    <t xml:space="preserve">Students </t>
  </si>
  <si>
    <t> </t>
  </si>
  <si>
    <t>SECTION 3) SICKNESS &amp; STAFF TURNOVER</t>
  </si>
  <si>
    <t>% SICKNESS ABSENCE</t>
  </si>
  <si>
    <t>2025/26</t>
  </si>
  <si>
    <t>2026/27</t>
  </si>
  <si>
    <t>Staff absent per day</t>
  </si>
  <si>
    <t>All Sickness absence data</t>
  </si>
  <si>
    <t>Anticipated sickness rate Medical and Dental (%)</t>
  </si>
  <si>
    <t>Anticipated sickness rate Nursing and Midwifery (%)</t>
  </si>
  <si>
    <t>Anticipated sickness rate (All Other staff groups) (%)</t>
  </si>
  <si>
    <t>% CORE WORKFORCE TURNOVER</t>
  </si>
  <si>
    <t>WTE leaving Organisation</t>
  </si>
  <si>
    <t>CORE WORKFORCE</t>
  </si>
  <si>
    <t>TOTAL CORE WORKFORCE</t>
  </si>
  <si>
    <t>SECTION 4) MOVEMENTS IN SUBSTANTIVE WTE</t>
  </si>
  <si>
    <t>Starting WTE</t>
  </si>
  <si>
    <t>Planned Inflow</t>
  </si>
  <si>
    <t>New joiners from outside the organisation</t>
  </si>
  <si>
    <t>Transfers in or other non-standard increase in staff in post</t>
  </si>
  <si>
    <t>Planned Outflow</t>
  </si>
  <si>
    <t>Staff leaving organisation due to standard turnover or retirement</t>
  </si>
  <si>
    <t>Transfers out, restructures or other reduction in staff in post</t>
  </si>
  <si>
    <t>TOTAL SUBSTANTIVE WORKFORCE AT THE END OF THE PERIOD</t>
  </si>
  <si>
    <t>Check Variance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</si>
</sst>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-* #,##0.0_-;\-* #,##0.0_-;_-* &quot;-&quot;??_-;_-@_-"/>
    <numFmt numFmtId="165" formatCode="_-* #,##0_-;\-* #,##0_-;_-* &quot;-&quot;??_-;_-@_-"/>
    <numFmt numFmtId="166" formatCode="#,##0_ ;\-#,##0\ "/>
    <numFmt numFmtId="167" formatCode="0.0%"/>
    <numFmt numFmtId="168" formatCode="_-* #,##0.0_-;\-* #,##0.0_-;_-* &quot;-&quot;?_-;_-@_-"/>
    <numFmt numFmtId="169" formatCode="#,##0;\(#,##0\);&quot;-&quot;;@"/>
  </numFmts>
  <fonts count="24" x14ac:knownFonts="1">
    <font>
      <sz val="12"/>
      <color theme="1"/>
      <name val="Arial"/>
      <family val="2"/>
    </font>
    <font>
      <b/>
      <sz val="11"/>
      <color theme="0"/>
      <name val="Calibri"/>
      <family val="2"/>
      <scheme val="minor"/>
    </font>
    <font>
      <sz val="12"/>
      <color theme="1"/>
      <name val="Arial"/>
      <family val="2"/>
    </font>
    <font>
      <sz val="10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rgb="FFFFFFFF"/>
      <name val="Calibri"/>
      <family val="2"/>
    </font>
    <font>
      <b/>
      <sz val="10"/>
      <name val="Calibri"/>
      <family val="2"/>
      <scheme val="minor"/>
    </font>
    <font>
      <sz val="10"/>
      <color theme="0"/>
      <name val="Calibri"/>
      <family val="2"/>
      <scheme val="minor"/>
    </font>
    <font>
      <b/>
      <i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0"/>
      <name val="Calibri"/>
      <family val="2"/>
      <scheme val="minor"/>
    </font>
    <font>
      <sz val="10"/>
      <color rgb="FF000000"/>
      <name val="Calibri"/>
      <family val="2"/>
    </font>
    <font>
      <b/>
      <sz val="18"/>
      <color rgb="FFFFFFFF"/>
      <name val="Calibri"/>
      <family val="2"/>
    </font>
    <font>
      <b/>
      <sz val="10"/>
      <name val="Calibri"/>
      <family val="2"/>
    </font>
    <font>
      <sz val="10"/>
      <color rgb="FFFFFFFF"/>
      <name val="Calibri"/>
      <family val="2"/>
    </font>
    <font>
      <sz val="10"/>
      <name val="Calibri"/>
      <family val="2"/>
    </font>
    <font>
      <b/>
      <sz val="10"/>
      <color rgb="FFFFFFFF"/>
      <name val="Calibri"/>
      <family val="2"/>
    </font>
    <font>
      <b/>
      <i/>
      <sz val="10"/>
      <color rgb="FFFFFFFF"/>
      <name val="Calibri"/>
      <family val="2"/>
    </font>
    <font>
      <sz val="12"/>
      <color rgb="FF000000"/>
      <name val="Arial"/>
      <family val="2"/>
    </font>
    <font>
      <b/>
      <sz val="16"/>
      <color rgb="FFFFFFFF"/>
      <name val="Calibri"/>
      <family val="2"/>
    </font>
    <font>
      <i/>
      <sz val="10"/>
      <color rgb="FF000000"/>
      <name val="Calibri"/>
      <family val="2"/>
    </font>
    <font>
      <sz val="12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4465A"/>
        <bgColor indexed="64"/>
      </patternFill>
    </fill>
    <fill>
      <patternFill patternType="solid">
        <fgColor rgb="FF34465A"/>
        <bgColor rgb="FF000000"/>
      </patternFill>
    </fill>
    <fill>
      <patternFill patternType="solid">
        <fgColor rgb="FFCAAA7A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CAAA7A"/>
        <bgColor rgb="FF000000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rgb="FF00000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88">
    <xf numFmtId="0" fontId="0" fillId="0" borderId="0" xfId="0"/>
    <xf numFmtId="0" fontId="3" fillId="2" borderId="0" xfId="0" applyFont="1" applyFill="1"/>
    <xf numFmtId="0" fontId="4" fillId="3" borderId="1" xfId="0" applyFont="1" applyFill="1" applyBorder="1" applyAlignment="1">
      <alignment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0" fontId="3" fillId="0" borderId="0" xfId="0" applyFont="1"/>
    <xf numFmtId="0" fontId="4" fillId="3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8" fillId="5" borderId="3" xfId="0" applyFont="1" applyFill="1" applyBorder="1"/>
    <xf numFmtId="0" fontId="8" fillId="5" borderId="4" xfId="0" applyFont="1" applyFill="1" applyBorder="1"/>
    <xf numFmtId="0" fontId="8" fillId="5" borderId="5" xfId="0" applyFont="1" applyFill="1" applyBorder="1"/>
    <xf numFmtId="0" fontId="9" fillId="3" borderId="3" xfId="0" applyFont="1" applyFill="1" applyBorder="1"/>
    <xf numFmtId="164" fontId="3" fillId="6" borderId="1" xfId="1" applyNumberFormat="1" applyFont="1" applyFill="1" applyBorder="1" applyAlignment="1" applyProtection="1">
      <protection locked="0"/>
    </xf>
    <xf numFmtId="0" fontId="9" fillId="7" borderId="1" xfId="0" applyFont="1" applyFill="1" applyBorder="1"/>
    <xf numFmtId="164" fontId="3" fillId="7" borderId="6" xfId="1" applyNumberFormat="1" applyFont="1" applyFill="1" applyBorder="1" applyAlignment="1" applyProtection="1">
      <protection locked="0"/>
    </xf>
    <xf numFmtId="164" fontId="3" fillId="5" borderId="1" xfId="1" applyNumberFormat="1" applyFont="1" applyFill="1" applyBorder="1" applyAlignment="1" applyProtection="1"/>
    <xf numFmtId="0" fontId="3" fillId="2" borderId="7" xfId="0" applyFont="1" applyFill="1" applyBorder="1"/>
    <xf numFmtId="165" fontId="3" fillId="2" borderId="0" xfId="1" applyNumberFormat="1" applyFont="1" applyFill="1" applyBorder="1" applyAlignment="1" applyProtection="1"/>
    <xf numFmtId="0" fontId="7" fillId="4" borderId="1" xfId="0" applyFont="1" applyFill="1" applyBorder="1" applyAlignment="1">
      <alignment horizontal="center" vertical="center" wrapText="1"/>
    </xf>
    <xf numFmtId="0" fontId="8" fillId="5" borderId="1" xfId="0" applyFont="1" applyFill="1" applyBorder="1"/>
    <xf numFmtId="0" fontId="9" fillId="3" borderId="1" xfId="0" applyFont="1" applyFill="1" applyBorder="1"/>
    <xf numFmtId="166" fontId="3" fillId="0" borderId="0" xfId="0" applyNumberFormat="1" applyFont="1"/>
    <xf numFmtId="164" fontId="3" fillId="7" borderId="1" xfId="1" applyNumberFormat="1" applyFont="1" applyFill="1" applyBorder="1" applyAlignment="1" applyProtection="1">
      <protection locked="0"/>
    </xf>
    <xf numFmtId="0" fontId="10" fillId="3" borderId="1" xfId="0" applyFont="1" applyFill="1" applyBorder="1" applyAlignment="1">
      <alignment vertical="center"/>
    </xf>
    <xf numFmtId="0" fontId="3" fillId="2" borderId="8" xfId="0" applyFont="1" applyFill="1" applyBorder="1"/>
    <xf numFmtId="0" fontId="11" fillId="2" borderId="0" xfId="0" applyFont="1" applyFill="1"/>
    <xf numFmtId="0" fontId="11" fillId="2" borderId="7" xfId="0" applyFont="1" applyFill="1" applyBorder="1"/>
    <xf numFmtId="0" fontId="11" fillId="2" borderId="8" xfId="0" applyFont="1" applyFill="1" applyBorder="1"/>
    <xf numFmtId="0" fontId="11" fillId="0" borderId="0" xfId="0" applyFont="1"/>
    <xf numFmtId="0" fontId="4" fillId="3" borderId="2" xfId="0" applyFont="1" applyFill="1" applyBorder="1" applyAlignment="1">
      <alignment vertical="center"/>
    </xf>
    <xf numFmtId="0" fontId="1" fillId="3" borderId="2" xfId="0" applyFont="1" applyFill="1" applyBorder="1" applyAlignment="1">
      <alignment vertical="center" wrapText="1"/>
    </xf>
    <xf numFmtId="164" fontId="3" fillId="5" borderId="2" xfId="1" applyNumberFormat="1" applyFont="1" applyFill="1" applyBorder="1" applyAlignment="1" applyProtection="1"/>
    <xf numFmtId="9" fontId="3" fillId="5" borderId="2" xfId="1" applyNumberFormat="1" applyFont="1" applyFill="1" applyBorder="1" applyAlignment="1" applyProtection="1"/>
    <xf numFmtId="0" fontId="12" fillId="3" borderId="1" xfId="0" applyFont="1" applyFill="1" applyBorder="1"/>
    <xf numFmtId="0" fontId="13" fillId="8" borderId="0" xfId="0" applyFont="1" applyFill="1" applyAlignment="1">
      <alignment horizontal="center" vertical="center"/>
    </xf>
    <xf numFmtId="0" fontId="14" fillId="4" borderId="3" xfId="0" applyFont="1" applyFill="1" applyBorder="1" applyAlignment="1">
      <alignment horizontal="left" vertical="center"/>
    </xf>
    <xf numFmtId="0" fontId="7" fillId="4" borderId="4" xfId="0" applyFont="1" applyFill="1" applyBorder="1" applyAlignment="1">
      <alignment horizontal="left" vertical="center" wrapText="1"/>
    </xf>
    <xf numFmtId="0" fontId="7" fillId="4" borderId="4" xfId="0" applyFont="1" applyFill="1" applyBorder="1" applyAlignment="1">
      <alignment horizontal="left" vertical="center"/>
    </xf>
    <xf numFmtId="0" fontId="7" fillId="4" borderId="5" xfId="0" applyFont="1" applyFill="1" applyBorder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4" fillId="4" borderId="1" xfId="0" applyFont="1" applyFill="1" applyBorder="1" applyAlignment="1">
      <alignment horizontal="left" vertical="center"/>
    </xf>
    <xf numFmtId="0" fontId="13" fillId="0" borderId="0" xfId="0" applyFont="1"/>
    <xf numFmtId="0" fontId="15" fillId="9" borderId="1" xfId="0" applyFont="1" applyFill="1" applyBorder="1"/>
    <xf numFmtId="0" fontId="16" fillId="4" borderId="1" xfId="0" applyFont="1" applyFill="1" applyBorder="1"/>
    <xf numFmtId="167" fontId="17" fillId="10" borderId="1" xfId="0" applyNumberFormat="1" applyFont="1" applyFill="1" applyBorder="1" applyProtection="1">
      <protection locked="0"/>
    </xf>
    <xf numFmtId="1" fontId="17" fillId="9" borderId="1" xfId="0" applyNumberFormat="1" applyFont="1" applyFill="1" applyBorder="1" applyProtection="1">
      <protection locked="0"/>
    </xf>
    <xf numFmtId="0" fontId="17" fillId="8" borderId="0" xfId="0" applyFont="1" applyFill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8" borderId="0" xfId="0" applyFont="1" applyFill="1"/>
    <xf numFmtId="0" fontId="17" fillId="0" borderId="0" xfId="0" applyFont="1"/>
    <xf numFmtId="0" fontId="13" fillId="8" borderId="0" xfId="0" applyFont="1" applyFill="1"/>
    <xf numFmtId="0" fontId="18" fillId="4" borderId="1" xfId="0" applyFont="1" applyFill="1" applyBorder="1"/>
    <xf numFmtId="167" fontId="17" fillId="9" borderId="1" xfId="0" applyNumberFormat="1" applyFont="1" applyFill="1" applyBorder="1"/>
    <xf numFmtId="168" fontId="17" fillId="9" borderId="1" xfId="0" applyNumberFormat="1" applyFont="1" applyFill="1" applyBorder="1"/>
    <xf numFmtId="0" fontId="19" fillId="4" borderId="1" xfId="0" applyFont="1" applyFill="1" applyBorder="1"/>
    <xf numFmtId="0" fontId="20" fillId="8" borderId="0" xfId="0" applyFont="1" applyFill="1"/>
    <xf numFmtId="0" fontId="21" fillId="4" borderId="1" xfId="0" applyFont="1" applyFill="1" applyBorder="1" applyAlignment="1">
      <alignment horizontal="left" vertical="center" wrapText="1"/>
    </xf>
    <xf numFmtId="0" fontId="7" fillId="4" borderId="9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center" vertical="center" wrapText="1"/>
    </xf>
    <xf numFmtId="0" fontId="7" fillId="4" borderId="12" xfId="0" applyFont="1" applyFill="1" applyBorder="1" applyAlignment="1">
      <alignment horizontal="center" vertical="center" wrapText="1"/>
    </xf>
    <xf numFmtId="3" fontId="17" fillId="9" borderId="1" xfId="0" applyNumberFormat="1" applyFont="1" applyFill="1" applyBorder="1"/>
    <xf numFmtId="0" fontId="18" fillId="4" borderId="13" xfId="0" applyFont="1" applyFill="1" applyBorder="1" applyAlignment="1">
      <alignment wrapText="1"/>
    </xf>
    <xf numFmtId="0" fontId="11" fillId="0" borderId="13" xfId="0" applyFont="1" applyBorder="1"/>
    <xf numFmtId="0" fontId="11" fillId="0" borderId="7" xfId="0" applyFont="1" applyBorder="1"/>
    <xf numFmtId="0" fontId="11" fillId="0" borderId="8" xfId="0" applyFont="1" applyBorder="1"/>
    <xf numFmtId="0" fontId="16" fillId="4" borderId="14" xfId="0" applyFont="1" applyFill="1" applyBorder="1" applyAlignment="1">
      <alignment wrapText="1"/>
    </xf>
    <xf numFmtId="1" fontId="17" fillId="11" borderId="14" xfId="0" applyNumberFormat="1" applyFont="1" applyFill="1" applyBorder="1" applyProtection="1">
      <protection locked="0"/>
    </xf>
    <xf numFmtId="0" fontId="17" fillId="8" borderId="14" xfId="0" applyFont="1" applyFill="1" applyBorder="1"/>
    <xf numFmtId="0" fontId="17" fillId="8" borderId="15" xfId="0" applyFont="1" applyFill="1" applyBorder="1"/>
    <xf numFmtId="0" fontId="17" fillId="8" borderId="16" xfId="0" applyFont="1" applyFill="1" applyBorder="1"/>
    <xf numFmtId="0" fontId="17" fillId="8" borderId="17" xfId="0" applyFont="1" applyFill="1" applyBorder="1"/>
    <xf numFmtId="0" fontId="18" fillId="4" borderId="14" xfId="0" applyFont="1" applyFill="1" applyBorder="1" applyAlignment="1">
      <alignment wrapText="1"/>
    </xf>
    <xf numFmtId="0" fontId="17" fillId="8" borderId="13" xfId="0" applyFont="1" applyFill="1" applyBorder="1"/>
    <xf numFmtId="0" fontId="17" fillId="8" borderId="7" xfId="0" applyFont="1" applyFill="1" applyBorder="1"/>
    <xf numFmtId="0" fontId="17" fillId="8" borderId="8" xfId="0" applyFont="1" applyFill="1" applyBorder="1"/>
    <xf numFmtId="1" fontId="17" fillId="9" borderId="14" xfId="0" applyNumberFormat="1" applyFont="1" applyFill="1" applyBorder="1"/>
    <xf numFmtId="0" fontId="17" fillId="8" borderId="1" xfId="0" applyFont="1" applyFill="1" applyBorder="1"/>
    <xf numFmtId="0" fontId="17" fillId="8" borderId="4" xfId="0" applyFont="1" applyFill="1" applyBorder="1"/>
    <xf numFmtId="0" fontId="17" fillId="8" borderId="3" xfId="0" applyFont="1" applyFill="1" applyBorder="1"/>
    <xf numFmtId="0" fontId="17" fillId="8" borderId="5" xfId="0" applyFont="1" applyFill="1" applyBorder="1"/>
    <xf numFmtId="0" fontId="18" fillId="4" borderId="1" xfId="0" applyFont="1" applyFill="1" applyBorder="1" applyAlignment="1">
      <alignment wrapText="1"/>
    </xf>
    <xf numFmtId="0" fontId="22" fillId="0" borderId="0" xfId="0" applyFont="1"/>
    <xf numFmtId="169" fontId="17" fillId="0" borderId="0" xfId="0" applyNumberFormat="1" applyFont="1"/>
    <xf numFmtId="0" fontId="23" fillId="0" borderId="0" xfId="0" applyFont="1"/>
    <xf numFmtId="0" fontId="9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ytu1srvfil0001\financedeliveryunit$\02.%20%20Support%20and%20Challenge\IMTP%20&amp;%20MDS%20Reviews\2026-27\Financial%20Plan%20Analysis%202026-27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i141767\AppData\Local\Microsoft\Windows\INetCache\Content.Outlook\M0YQT3B2\MDS%202026-2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f.F1"/>
      <sheetName val="Reasons"/>
      <sheetName val="F1"/>
      <sheetName val="F2 - by org"/>
      <sheetName val="F2 - by period"/>
      <sheetName val="F3 - adjustments"/>
      <sheetName val="F3 - service area"/>
      <sheetName val="Ref.F4"/>
      <sheetName val="F4 - Funding - Total Plan"/>
      <sheetName val="F4 - Funding - In Year Uplift"/>
      <sheetName val="F4 - All WG assumptions"/>
      <sheetName val="F6 -  savings - all data"/>
      <sheetName val="Ref.F7"/>
      <sheetName val="F7 - Opportunity"/>
      <sheetName val="Ref.F8"/>
      <sheetName val="F8 - Pay"/>
      <sheetName val="Ref.F9"/>
      <sheetName val="F9 - Projects"/>
      <sheetName val="Ref.F10"/>
      <sheetName val="F10 - Risks and Opportunities"/>
      <sheetName val="Ref.F3"/>
      <sheetName val="Ref.A2"/>
      <sheetName val="Ref.SavingsFYE"/>
      <sheetName val="Query Submissions"/>
      <sheetName val="A1.Data"/>
      <sheetName val="A1 - Long term trend"/>
      <sheetName val="A1"/>
      <sheetName val="Lists"/>
      <sheetName val="Ref.F2"/>
      <sheetName val="A3 - Movement by Spend Area"/>
      <sheetName val="Ref.F2Group"/>
      <sheetName val="Ref.F5"/>
      <sheetName val="A3 - Cost Pressures"/>
      <sheetName val="Ref.A4.Savings"/>
      <sheetName val="Ref.SavingsInYr"/>
      <sheetName val="A4 - Savings by type"/>
      <sheetName val="A4 - Savings profile"/>
      <sheetName val="Ref.Capital"/>
      <sheetName val="Ref.A5.Capital"/>
      <sheetName val="A5 - Capit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ersion"/>
      <sheetName val="Validation"/>
      <sheetName val="Front Sheet and Checklist"/>
      <sheetName val="General Notes"/>
      <sheetName val="Data.Activity"/>
      <sheetName val="Vaccinations"/>
      <sheetName val="Bedplan"/>
      <sheetName val="Workforce WTE"/>
      <sheetName val="Primary Care Activity"/>
      <sheetName val="CHC &amp; FNC"/>
      <sheetName val="Mental Health Activity"/>
      <sheetName val="Cancer Care Activity"/>
      <sheetName val="Unsch.Care &amp; Ambulance Activity"/>
      <sheetName val="Planned Care Activity"/>
      <sheetName val="Ref Lists"/>
      <sheetName val="Data.Finance"/>
      <sheetName val="F1 - Revenue Plan"/>
      <sheetName val="Ref Net Exp"/>
      <sheetName val="Ref Workforce"/>
      <sheetName val="F2 - Net Expenditure"/>
      <sheetName val="Ref ULD"/>
      <sheetName val="F3A - ULD Reconciliation"/>
      <sheetName val="F3B - ULD Drivers"/>
      <sheetName val="F4 - Funding Assumptions"/>
      <sheetName val="F5 - Cost Pressures"/>
      <sheetName val="F6 - Savings Tracker"/>
      <sheetName val="F7 - Opportunity Pipeline"/>
      <sheetName val="F8 - Pay Split"/>
      <sheetName val="F10 - Risks &amp; Opportunities"/>
      <sheetName val="Data.Capital"/>
      <sheetName val="F11 - Capital Data"/>
      <sheetName val="F12 - Other Estates Data"/>
      <sheetName val="A1.RefData"/>
      <sheetName val="Data.PlanMeasures"/>
      <sheetName val="A1 Overall Finance Graphs"/>
      <sheetName val="A2 Monthly profiles"/>
      <sheetName val="Ref Historic Spend"/>
      <sheetName val="A3 Movements by expenditure"/>
      <sheetName val="A4 ULD summary"/>
      <sheetName val="A5 Cost Pressures Summary"/>
      <sheetName val="A6 Savings Summary"/>
      <sheetName val="A7 Capital Summary"/>
      <sheetName val="A8 Workforce &amp; Pay analysis"/>
      <sheetName val="Ref.Staff"/>
      <sheetName val="A10 - Waterfall (test)"/>
      <sheetName val="A9 Bed analysis"/>
      <sheetName val="Ref Bedplan"/>
      <sheetName val="Ref Net Spen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7E7AE1-CBE8-4B62-8726-213A5A7ADCAB}">
  <sheetPr>
    <tabColor theme="4" tint="0.79998168889431442"/>
    <pageSetUpPr fitToPage="1"/>
  </sheetPr>
  <dimension ref="A1:O119"/>
  <sheetViews>
    <sheetView showGridLines="0" tabSelected="1" zoomScale="90" zoomScaleNormal="90" workbookViewId="0">
      <pane xSplit="2" ySplit="2" topLeftCell="C136" activePane="bottomRight" state="frozenSplit"/>
      <selection pane="topRight" activeCell="J28" sqref="J28"/>
      <selection pane="bottomLeft" activeCell="J28" sqref="J28"/>
      <selection pane="bottomRight" sqref="A1:J136"/>
    </sheetView>
  </sheetViews>
  <sheetFormatPr defaultRowHeight="13" x14ac:dyDescent="0.3"/>
  <cols>
    <col min="1" max="1" width="2.84375" style="29" customWidth="1"/>
    <col min="2" max="2" width="51.84375" style="29" customWidth="1"/>
    <col min="3" max="12" width="11.07421875" style="29" customWidth="1"/>
    <col min="13" max="13" width="32.53515625" style="29" bestFit="1" customWidth="1"/>
    <col min="14" max="14" width="8.4609375" style="29" customWidth="1"/>
    <col min="15" max="28" width="11.3046875" style="29" customWidth="1"/>
    <col min="29" max="208" width="9.23046875" style="29"/>
    <col min="209" max="209" width="49.07421875" style="29" bestFit="1" customWidth="1"/>
    <col min="210" max="221" width="9.23046875" style="29"/>
    <col min="222" max="222" width="8.4609375" style="29" customWidth="1"/>
    <col min="223" max="223" width="5.4609375" style="29" customWidth="1"/>
    <col min="224" max="225" width="10.53515625" style="29" customWidth="1"/>
    <col min="226" max="464" width="9.23046875" style="29"/>
    <col min="465" max="465" width="49.07421875" style="29" bestFit="1" customWidth="1"/>
    <col min="466" max="477" width="9.23046875" style="29"/>
    <col min="478" max="478" width="8.4609375" style="29" customWidth="1"/>
    <col min="479" max="479" width="5.4609375" style="29" customWidth="1"/>
    <col min="480" max="481" width="10.53515625" style="29" customWidth="1"/>
    <col min="482" max="720" width="9.23046875" style="29"/>
    <col min="721" max="721" width="49.07421875" style="29" bestFit="1" customWidth="1"/>
    <col min="722" max="733" width="9.23046875" style="29"/>
    <col min="734" max="734" width="8.4609375" style="29" customWidth="1"/>
    <col min="735" max="735" width="5.4609375" style="29" customWidth="1"/>
    <col min="736" max="737" width="10.53515625" style="29" customWidth="1"/>
    <col min="738" max="976" width="9.23046875" style="29"/>
    <col min="977" max="977" width="49.07421875" style="29" bestFit="1" customWidth="1"/>
    <col min="978" max="989" width="9.23046875" style="29"/>
    <col min="990" max="990" width="8.4609375" style="29" customWidth="1"/>
    <col min="991" max="991" width="5.4609375" style="29" customWidth="1"/>
    <col min="992" max="993" width="10.53515625" style="29" customWidth="1"/>
    <col min="994" max="1232" width="9.23046875" style="29"/>
    <col min="1233" max="1233" width="49.07421875" style="29" bestFit="1" customWidth="1"/>
    <col min="1234" max="1245" width="9.23046875" style="29"/>
    <col min="1246" max="1246" width="8.4609375" style="29" customWidth="1"/>
    <col min="1247" max="1247" width="5.4609375" style="29" customWidth="1"/>
    <col min="1248" max="1249" width="10.53515625" style="29" customWidth="1"/>
    <col min="1250" max="1488" width="9.23046875" style="29"/>
    <col min="1489" max="1489" width="49.07421875" style="29" bestFit="1" customWidth="1"/>
    <col min="1490" max="1501" width="9.23046875" style="29"/>
    <col min="1502" max="1502" width="8.4609375" style="29" customWidth="1"/>
    <col min="1503" max="1503" width="5.4609375" style="29" customWidth="1"/>
    <col min="1504" max="1505" width="10.53515625" style="29" customWidth="1"/>
    <col min="1506" max="1744" width="9.23046875" style="29"/>
    <col min="1745" max="1745" width="49.07421875" style="29" bestFit="1" customWidth="1"/>
    <col min="1746" max="1757" width="9.23046875" style="29"/>
    <col min="1758" max="1758" width="8.4609375" style="29" customWidth="1"/>
    <col min="1759" max="1759" width="5.4609375" style="29" customWidth="1"/>
    <col min="1760" max="1761" width="10.53515625" style="29" customWidth="1"/>
    <col min="1762" max="2000" width="9.23046875" style="29"/>
    <col min="2001" max="2001" width="49.07421875" style="29" bestFit="1" customWidth="1"/>
    <col min="2002" max="2013" width="9.23046875" style="29"/>
    <col min="2014" max="2014" width="8.4609375" style="29" customWidth="1"/>
    <col min="2015" max="2015" width="5.4609375" style="29" customWidth="1"/>
    <col min="2016" max="2017" width="10.53515625" style="29" customWidth="1"/>
    <col min="2018" max="2256" width="9.23046875" style="29"/>
    <col min="2257" max="2257" width="49.07421875" style="29" bestFit="1" customWidth="1"/>
    <col min="2258" max="2269" width="9.23046875" style="29"/>
    <col min="2270" max="2270" width="8.4609375" style="29" customWidth="1"/>
    <col min="2271" max="2271" width="5.4609375" style="29" customWidth="1"/>
    <col min="2272" max="2273" width="10.53515625" style="29" customWidth="1"/>
    <col min="2274" max="2512" width="9.23046875" style="29"/>
    <col min="2513" max="2513" width="49.07421875" style="29" bestFit="1" customWidth="1"/>
    <col min="2514" max="2525" width="9.23046875" style="29"/>
    <col min="2526" max="2526" width="8.4609375" style="29" customWidth="1"/>
    <col min="2527" max="2527" width="5.4609375" style="29" customWidth="1"/>
    <col min="2528" max="2529" width="10.53515625" style="29" customWidth="1"/>
    <col min="2530" max="2768" width="9.23046875" style="29"/>
    <col min="2769" max="2769" width="49.07421875" style="29" bestFit="1" customWidth="1"/>
    <col min="2770" max="2781" width="9.23046875" style="29"/>
    <col min="2782" max="2782" width="8.4609375" style="29" customWidth="1"/>
    <col min="2783" max="2783" width="5.4609375" style="29" customWidth="1"/>
    <col min="2784" max="2785" width="10.53515625" style="29" customWidth="1"/>
    <col min="2786" max="3024" width="9.23046875" style="29"/>
    <col min="3025" max="3025" width="49.07421875" style="29" bestFit="1" customWidth="1"/>
    <col min="3026" max="3037" width="9.23046875" style="29"/>
    <col min="3038" max="3038" width="8.4609375" style="29" customWidth="1"/>
    <col min="3039" max="3039" width="5.4609375" style="29" customWidth="1"/>
    <col min="3040" max="3041" width="10.53515625" style="29" customWidth="1"/>
    <col min="3042" max="3280" width="9.23046875" style="29"/>
    <col min="3281" max="3281" width="49.07421875" style="29" bestFit="1" customWidth="1"/>
    <col min="3282" max="3293" width="9.23046875" style="29"/>
    <col min="3294" max="3294" width="8.4609375" style="29" customWidth="1"/>
    <col min="3295" max="3295" width="5.4609375" style="29" customWidth="1"/>
    <col min="3296" max="3297" width="10.53515625" style="29" customWidth="1"/>
    <col min="3298" max="3536" width="9.23046875" style="29"/>
    <col min="3537" max="3537" width="49.07421875" style="29" bestFit="1" customWidth="1"/>
    <col min="3538" max="3549" width="9.23046875" style="29"/>
    <col min="3550" max="3550" width="8.4609375" style="29" customWidth="1"/>
    <col min="3551" max="3551" width="5.4609375" style="29" customWidth="1"/>
    <col min="3552" max="3553" width="10.53515625" style="29" customWidth="1"/>
    <col min="3554" max="3792" width="9.23046875" style="29"/>
    <col min="3793" max="3793" width="49.07421875" style="29" bestFit="1" customWidth="1"/>
    <col min="3794" max="3805" width="9.23046875" style="29"/>
    <col min="3806" max="3806" width="8.4609375" style="29" customWidth="1"/>
    <col min="3807" max="3807" width="5.4609375" style="29" customWidth="1"/>
    <col min="3808" max="3809" width="10.53515625" style="29" customWidth="1"/>
    <col min="3810" max="4048" width="9.23046875" style="29"/>
    <col min="4049" max="4049" width="49.07421875" style="29" bestFit="1" customWidth="1"/>
    <col min="4050" max="4061" width="9.23046875" style="29"/>
    <col min="4062" max="4062" width="8.4609375" style="29" customWidth="1"/>
    <col min="4063" max="4063" width="5.4609375" style="29" customWidth="1"/>
    <col min="4064" max="4065" width="10.53515625" style="29" customWidth="1"/>
    <col min="4066" max="4304" width="9.23046875" style="29"/>
    <col min="4305" max="4305" width="49.07421875" style="29" bestFit="1" customWidth="1"/>
    <col min="4306" max="4317" width="9.23046875" style="29"/>
    <col min="4318" max="4318" width="8.4609375" style="29" customWidth="1"/>
    <col min="4319" max="4319" width="5.4609375" style="29" customWidth="1"/>
    <col min="4320" max="4321" width="10.53515625" style="29" customWidth="1"/>
    <col min="4322" max="4560" width="9.23046875" style="29"/>
    <col min="4561" max="4561" width="49.07421875" style="29" bestFit="1" customWidth="1"/>
    <col min="4562" max="4573" width="9.23046875" style="29"/>
    <col min="4574" max="4574" width="8.4609375" style="29" customWidth="1"/>
    <col min="4575" max="4575" width="5.4609375" style="29" customWidth="1"/>
    <col min="4576" max="4577" width="10.53515625" style="29" customWidth="1"/>
    <col min="4578" max="4816" width="9.23046875" style="29"/>
    <col min="4817" max="4817" width="49.07421875" style="29" bestFit="1" customWidth="1"/>
    <col min="4818" max="4829" width="9.23046875" style="29"/>
    <col min="4830" max="4830" width="8.4609375" style="29" customWidth="1"/>
    <col min="4831" max="4831" width="5.4609375" style="29" customWidth="1"/>
    <col min="4832" max="4833" width="10.53515625" style="29" customWidth="1"/>
    <col min="4834" max="5072" width="9.23046875" style="29"/>
    <col min="5073" max="5073" width="49.07421875" style="29" bestFit="1" customWidth="1"/>
    <col min="5074" max="5085" width="9.23046875" style="29"/>
    <col min="5086" max="5086" width="8.4609375" style="29" customWidth="1"/>
    <col min="5087" max="5087" width="5.4609375" style="29" customWidth="1"/>
    <col min="5088" max="5089" width="10.53515625" style="29" customWidth="1"/>
    <col min="5090" max="5328" width="9.23046875" style="29"/>
    <col min="5329" max="5329" width="49.07421875" style="29" bestFit="1" customWidth="1"/>
    <col min="5330" max="5341" width="9.23046875" style="29"/>
    <col min="5342" max="5342" width="8.4609375" style="29" customWidth="1"/>
    <col min="5343" max="5343" width="5.4609375" style="29" customWidth="1"/>
    <col min="5344" max="5345" width="10.53515625" style="29" customWidth="1"/>
    <col min="5346" max="5584" width="9.23046875" style="29"/>
    <col min="5585" max="5585" width="49.07421875" style="29" bestFit="1" customWidth="1"/>
    <col min="5586" max="5597" width="9.23046875" style="29"/>
    <col min="5598" max="5598" width="8.4609375" style="29" customWidth="1"/>
    <col min="5599" max="5599" width="5.4609375" style="29" customWidth="1"/>
    <col min="5600" max="5601" width="10.53515625" style="29" customWidth="1"/>
    <col min="5602" max="5840" width="9.23046875" style="29"/>
    <col min="5841" max="5841" width="49.07421875" style="29" bestFit="1" customWidth="1"/>
    <col min="5842" max="5853" width="9.23046875" style="29"/>
    <col min="5854" max="5854" width="8.4609375" style="29" customWidth="1"/>
    <col min="5855" max="5855" width="5.4609375" style="29" customWidth="1"/>
    <col min="5856" max="5857" width="10.53515625" style="29" customWidth="1"/>
    <col min="5858" max="6096" width="9.23046875" style="29"/>
    <col min="6097" max="6097" width="49.07421875" style="29" bestFit="1" customWidth="1"/>
    <col min="6098" max="6109" width="9.23046875" style="29"/>
    <col min="6110" max="6110" width="8.4609375" style="29" customWidth="1"/>
    <col min="6111" max="6111" width="5.4609375" style="29" customWidth="1"/>
    <col min="6112" max="6113" width="10.53515625" style="29" customWidth="1"/>
    <col min="6114" max="6352" width="9.23046875" style="29"/>
    <col min="6353" max="6353" width="49.07421875" style="29" bestFit="1" customWidth="1"/>
    <col min="6354" max="6365" width="9.23046875" style="29"/>
    <col min="6366" max="6366" width="8.4609375" style="29" customWidth="1"/>
    <col min="6367" max="6367" width="5.4609375" style="29" customWidth="1"/>
    <col min="6368" max="6369" width="10.53515625" style="29" customWidth="1"/>
    <col min="6370" max="6608" width="9.23046875" style="29"/>
    <col min="6609" max="6609" width="49.07421875" style="29" bestFit="1" customWidth="1"/>
    <col min="6610" max="6621" width="9.23046875" style="29"/>
    <col min="6622" max="6622" width="8.4609375" style="29" customWidth="1"/>
    <col min="6623" max="6623" width="5.4609375" style="29" customWidth="1"/>
    <col min="6624" max="6625" width="10.53515625" style="29" customWidth="1"/>
    <col min="6626" max="6864" width="9.23046875" style="29"/>
    <col min="6865" max="6865" width="49.07421875" style="29" bestFit="1" customWidth="1"/>
    <col min="6866" max="6877" width="9.23046875" style="29"/>
    <col min="6878" max="6878" width="8.4609375" style="29" customWidth="1"/>
    <col min="6879" max="6879" width="5.4609375" style="29" customWidth="1"/>
    <col min="6880" max="6881" width="10.53515625" style="29" customWidth="1"/>
    <col min="6882" max="7120" width="9.23046875" style="29"/>
    <col min="7121" max="7121" width="49.07421875" style="29" bestFit="1" customWidth="1"/>
    <col min="7122" max="7133" width="9.23046875" style="29"/>
    <col min="7134" max="7134" width="8.4609375" style="29" customWidth="1"/>
    <col min="7135" max="7135" width="5.4609375" style="29" customWidth="1"/>
    <col min="7136" max="7137" width="10.53515625" style="29" customWidth="1"/>
    <col min="7138" max="7376" width="9.23046875" style="29"/>
    <col min="7377" max="7377" width="49.07421875" style="29" bestFit="1" customWidth="1"/>
    <col min="7378" max="7389" width="9.23046875" style="29"/>
    <col min="7390" max="7390" width="8.4609375" style="29" customWidth="1"/>
    <col min="7391" max="7391" width="5.4609375" style="29" customWidth="1"/>
    <col min="7392" max="7393" width="10.53515625" style="29" customWidth="1"/>
    <col min="7394" max="7632" width="9.23046875" style="29"/>
    <col min="7633" max="7633" width="49.07421875" style="29" bestFit="1" customWidth="1"/>
    <col min="7634" max="7645" width="9.23046875" style="29"/>
    <col min="7646" max="7646" width="8.4609375" style="29" customWidth="1"/>
    <col min="7647" max="7647" width="5.4609375" style="29" customWidth="1"/>
    <col min="7648" max="7649" width="10.53515625" style="29" customWidth="1"/>
    <col min="7650" max="7888" width="9.23046875" style="29"/>
    <col min="7889" max="7889" width="49.07421875" style="29" bestFit="1" customWidth="1"/>
    <col min="7890" max="7901" width="9.23046875" style="29"/>
    <col min="7902" max="7902" width="8.4609375" style="29" customWidth="1"/>
    <col min="7903" max="7903" width="5.4609375" style="29" customWidth="1"/>
    <col min="7904" max="7905" width="10.53515625" style="29" customWidth="1"/>
    <col min="7906" max="8144" width="9.23046875" style="29"/>
    <col min="8145" max="8145" width="49.07421875" style="29" bestFit="1" customWidth="1"/>
    <col min="8146" max="8157" width="9.23046875" style="29"/>
    <col min="8158" max="8158" width="8.4609375" style="29" customWidth="1"/>
    <col min="8159" max="8159" width="5.4609375" style="29" customWidth="1"/>
    <col min="8160" max="8161" width="10.53515625" style="29" customWidth="1"/>
    <col min="8162" max="8400" width="9.23046875" style="29"/>
    <col min="8401" max="8401" width="49.07421875" style="29" bestFit="1" customWidth="1"/>
    <col min="8402" max="8413" width="9.23046875" style="29"/>
    <col min="8414" max="8414" width="8.4609375" style="29" customWidth="1"/>
    <col min="8415" max="8415" width="5.4609375" style="29" customWidth="1"/>
    <col min="8416" max="8417" width="10.53515625" style="29" customWidth="1"/>
    <col min="8418" max="8656" width="9.23046875" style="29"/>
    <col min="8657" max="8657" width="49.07421875" style="29" bestFit="1" customWidth="1"/>
    <col min="8658" max="8669" width="9.23046875" style="29"/>
    <col min="8670" max="8670" width="8.4609375" style="29" customWidth="1"/>
    <col min="8671" max="8671" width="5.4609375" style="29" customWidth="1"/>
    <col min="8672" max="8673" width="10.53515625" style="29" customWidth="1"/>
    <col min="8674" max="8912" width="9.23046875" style="29"/>
    <col min="8913" max="8913" width="49.07421875" style="29" bestFit="1" customWidth="1"/>
    <col min="8914" max="8925" width="9.23046875" style="29"/>
    <col min="8926" max="8926" width="8.4609375" style="29" customWidth="1"/>
    <col min="8927" max="8927" width="5.4609375" style="29" customWidth="1"/>
    <col min="8928" max="8929" width="10.53515625" style="29" customWidth="1"/>
    <col min="8930" max="9168" width="9.23046875" style="29"/>
    <col min="9169" max="9169" width="49.07421875" style="29" bestFit="1" customWidth="1"/>
    <col min="9170" max="9181" width="9.23046875" style="29"/>
    <col min="9182" max="9182" width="8.4609375" style="29" customWidth="1"/>
    <col min="9183" max="9183" width="5.4609375" style="29" customWidth="1"/>
    <col min="9184" max="9185" width="10.53515625" style="29" customWidth="1"/>
    <col min="9186" max="9424" width="9.23046875" style="29"/>
    <col min="9425" max="9425" width="49.07421875" style="29" bestFit="1" customWidth="1"/>
    <col min="9426" max="9437" width="9.23046875" style="29"/>
    <col min="9438" max="9438" width="8.4609375" style="29" customWidth="1"/>
    <col min="9439" max="9439" width="5.4609375" style="29" customWidth="1"/>
    <col min="9440" max="9441" width="10.53515625" style="29" customWidth="1"/>
    <col min="9442" max="9680" width="9.23046875" style="29"/>
    <col min="9681" max="9681" width="49.07421875" style="29" bestFit="1" customWidth="1"/>
    <col min="9682" max="9693" width="9.23046875" style="29"/>
    <col min="9694" max="9694" width="8.4609375" style="29" customWidth="1"/>
    <col min="9695" max="9695" width="5.4609375" style="29" customWidth="1"/>
    <col min="9696" max="9697" width="10.53515625" style="29" customWidth="1"/>
    <col min="9698" max="9936" width="9.23046875" style="29"/>
    <col min="9937" max="9937" width="49.07421875" style="29" bestFit="1" customWidth="1"/>
    <col min="9938" max="9949" width="9.23046875" style="29"/>
    <col min="9950" max="9950" width="8.4609375" style="29" customWidth="1"/>
    <col min="9951" max="9951" width="5.4609375" style="29" customWidth="1"/>
    <col min="9952" max="9953" width="10.53515625" style="29" customWidth="1"/>
    <col min="9954" max="10192" width="9.23046875" style="29"/>
    <col min="10193" max="10193" width="49.07421875" style="29" bestFit="1" customWidth="1"/>
    <col min="10194" max="10205" width="9.23046875" style="29"/>
    <col min="10206" max="10206" width="8.4609375" style="29" customWidth="1"/>
    <col min="10207" max="10207" width="5.4609375" style="29" customWidth="1"/>
    <col min="10208" max="10209" width="10.53515625" style="29" customWidth="1"/>
    <col min="10210" max="10448" width="9.23046875" style="29"/>
    <col min="10449" max="10449" width="49.07421875" style="29" bestFit="1" customWidth="1"/>
    <col min="10450" max="10461" width="9.23046875" style="29"/>
    <col min="10462" max="10462" width="8.4609375" style="29" customWidth="1"/>
    <col min="10463" max="10463" width="5.4609375" style="29" customWidth="1"/>
    <col min="10464" max="10465" width="10.53515625" style="29" customWidth="1"/>
    <col min="10466" max="10704" width="9.23046875" style="29"/>
    <col min="10705" max="10705" width="49.07421875" style="29" bestFit="1" customWidth="1"/>
    <col min="10706" max="10717" width="9.23046875" style="29"/>
    <col min="10718" max="10718" width="8.4609375" style="29" customWidth="1"/>
    <col min="10719" max="10719" width="5.4609375" style="29" customWidth="1"/>
    <col min="10720" max="10721" width="10.53515625" style="29" customWidth="1"/>
    <col min="10722" max="10960" width="9.23046875" style="29"/>
    <col min="10961" max="10961" width="49.07421875" style="29" bestFit="1" customWidth="1"/>
    <col min="10962" max="10973" width="9.23046875" style="29"/>
    <col min="10974" max="10974" width="8.4609375" style="29" customWidth="1"/>
    <col min="10975" max="10975" width="5.4609375" style="29" customWidth="1"/>
    <col min="10976" max="10977" width="10.53515625" style="29" customWidth="1"/>
    <col min="10978" max="11216" width="9.23046875" style="29"/>
    <col min="11217" max="11217" width="49.07421875" style="29" bestFit="1" customWidth="1"/>
    <col min="11218" max="11229" width="9.23046875" style="29"/>
    <col min="11230" max="11230" width="8.4609375" style="29" customWidth="1"/>
    <col min="11231" max="11231" width="5.4609375" style="29" customWidth="1"/>
    <col min="11232" max="11233" width="10.53515625" style="29" customWidth="1"/>
    <col min="11234" max="11472" width="9.23046875" style="29"/>
    <col min="11473" max="11473" width="49.07421875" style="29" bestFit="1" customWidth="1"/>
    <col min="11474" max="11485" width="9.23046875" style="29"/>
    <col min="11486" max="11486" width="8.4609375" style="29" customWidth="1"/>
    <col min="11487" max="11487" width="5.4609375" style="29" customWidth="1"/>
    <col min="11488" max="11489" width="10.53515625" style="29" customWidth="1"/>
    <col min="11490" max="11728" width="9.23046875" style="29"/>
    <col min="11729" max="11729" width="49.07421875" style="29" bestFit="1" customWidth="1"/>
    <col min="11730" max="11741" width="9.23046875" style="29"/>
    <col min="11742" max="11742" width="8.4609375" style="29" customWidth="1"/>
    <col min="11743" max="11743" width="5.4609375" style="29" customWidth="1"/>
    <col min="11744" max="11745" width="10.53515625" style="29" customWidth="1"/>
    <col min="11746" max="11984" width="9.23046875" style="29"/>
    <col min="11985" max="11985" width="49.07421875" style="29" bestFit="1" customWidth="1"/>
    <col min="11986" max="11997" width="9.23046875" style="29"/>
    <col min="11998" max="11998" width="8.4609375" style="29" customWidth="1"/>
    <col min="11999" max="11999" width="5.4609375" style="29" customWidth="1"/>
    <col min="12000" max="12001" width="10.53515625" style="29" customWidth="1"/>
    <col min="12002" max="12240" width="9.23046875" style="29"/>
    <col min="12241" max="12241" width="49.07421875" style="29" bestFit="1" customWidth="1"/>
    <col min="12242" max="12253" width="9.23046875" style="29"/>
    <col min="12254" max="12254" width="8.4609375" style="29" customWidth="1"/>
    <col min="12255" max="12255" width="5.4609375" style="29" customWidth="1"/>
    <col min="12256" max="12257" width="10.53515625" style="29" customWidth="1"/>
    <col min="12258" max="12496" width="9.23046875" style="29"/>
    <col min="12497" max="12497" width="49.07421875" style="29" bestFit="1" customWidth="1"/>
    <col min="12498" max="12509" width="9.23046875" style="29"/>
    <col min="12510" max="12510" width="8.4609375" style="29" customWidth="1"/>
    <col min="12511" max="12511" width="5.4609375" style="29" customWidth="1"/>
    <col min="12512" max="12513" width="10.53515625" style="29" customWidth="1"/>
    <col min="12514" max="12752" width="9.23046875" style="29"/>
    <col min="12753" max="12753" width="49.07421875" style="29" bestFit="1" customWidth="1"/>
    <col min="12754" max="12765" width="9.23046875" style="29"/>
    <col min="12766" max="12766" width="8.4609375" style="29" customWidth="1"/>
    <col min="12767" max="12767" width="5.4609375" style="29" customWidth="1"/>
    <col min="12768" max="12769" width="10.53515625" style="29" customWidth="1"/>
    <col min="12770" max="13008" width="9.23046875" style="29"/>
    <col min="13009" max="13009" width="49.07421875" style="29" bestFit="1" customWidth="1"/>
    <col min="13010" max="13021" width="9.23046875" style="29"/>
    <col min="13022" max="13022" width="8.4609375" style="29" customWidth="1"/>
    <col min="13023" max="13023" width="5.4609375" style="29" customWidth="1"/>
    <col min="13024" max="13025" width="10.53515625" style="29" customWidth="1"/>
    <col min="13026" max="13264" width="9.23046875" style="29"/>
    <col min="13265" max="13265" width="49.07421875" style="29" bestFit="1" customWidth="1"/>
    <col min="13266" max="13277" width="9.23046875" style="29"/>
    <col min="13278" max="13278" width="8.4609375" style="29" customWidth="1"/>
    <col min="13279" max="13279" width="5.4609375" style="29" customWidth="1"/>
    <col min="13280" max="13281" width="10.53515625" style="29" customWidth="1"/>
    <col min="13282" max="13520" width="9.23046875" style="29"/>
    <col min="13521" max="13521" width="49.07421875" style="29" bestFit="1" customWidth="1"/>
    <col min="13522" max="13533" width="9.23046875" style="29"/>
    <col min="13534" max="13534" width="8.4609375" style="29" customWidth="1"/>
    <col min="13535" max="13535" width="5.4609375" style="29" customWidth="1"/>
    <col min="13536" max="13537" width="10.53515625" style="29" customWidth="1"/>
    <col min="13538" max="13776" width="9.23046875" style="29"/>
    <col min="13777" max="13777" width="49.07421875" style="29" bestFit="1" customWidth="1"/>
    <col min="13778" max="13789" width="9.23046875" style="29"/>
    <col min="13790" max="13790" width="8.4609375" style="29" customWidth="1"/>
    <col min="13791" max="13791" width="5.4609375" style="29" customWidth="1"/>
    <col min="13792" max="13793" width="10.53515625" style="29" customWidth="1"/>
    <col min="13794" max="14032" width="9.23046875" style="29"/>
    <col min="14033" max="14033" width="49.07421875" style="29" bestFit="1" customWidth="1"/>
    <col min="14034" max="14045" width="9.23046875" style="29"/>
    <col min="14046" max="14046" width="8.4609375" style="29" customWidth="1"/>
    <col min="14047" max="14047" width="5.4609375" style="29" customWidth="1"/>
    <col min="14048" max="14049" width="10.53515625" style="29" customWidth="1"/>
    <col min="14050" max="14288" width="9.23046875" style="29"/>
    <col min="14289" max="14289" width="49.07421875" style="29" bestFit="1" customWidth="1"/>
    <col min="14290" max="14301" width="9.23046875" style="29"/>
    <col min="14302" max="14302" width="8.4609375" style="29" customWidth="1"/>
    <col min="14303" max="14303" width="5.4609375" style="29" customWidth="1"/>
    <col min="14304" max="14305" width="10.53515625" style="29" customWidth="1"/>
    <col min="14306" max="14544" width="9.23046875" style="29"/>
    <col min="14545" max="14545" width="49.07421875" style="29" bestFit="1" customWidth="1"/>
    <col min="14546" max="14557" width="9.23046875" style="29"/>
    <col min="14558" max="14558" width="8.4609375" style="29" customWidth="1"/>
    <col min="14559" max="14559" width="5.4609375" style="29" customWidth="1"/>
    <col min="14560" max="14561" width="10.53515625" style="29" customWidth="1"/>
    <col min="14562" max="14800" width="9.23046875" style="29"/>
    <col min="14801" max="14801" width="49.07421875" style="29" bestFit="1" customWidth="1"/>
    <col min="14802" max="14813" width="9.23046875" style="29"/>
    <col min="14814" max="14814" width="8.4609375" style="29" customWidth="1"/>
    <col min="14815" max="14815" width="5.4609375" style="29" customWidth="1"/>
    <col min="14816" max="14817" width="10.53515625" style="29" customWidth="1"/>
    <col min="14818" max="15056" width="9.23046875" style="29"/>
    <col min="15057" max="15057" width="49.07421875" style="29" bestFit="1" customWidth="1"/>
    <col min="15058" max="15069" width="9.23046875" style="29"/>
    <col min="15070" max="15070" width="8.4609375" style="29" customWidth="1"/>
    <col min="15071" max="15071" width="5.4609375" style="29" customWidth="1"/>
    <col min="15072" max="15073" width="10.53515625" style="29" customWidth="1"/>
    <col min="15074" max="15312" width="9.23046875" style="29"/>
    <col min="15313" max="15313" width="49.07421875" style="29" bestFit="1" customWidth="1"/>
    <col min="15314" max="15325" width="9.23046875" style="29"/>
    <col min="15326" max="15326" width="8.4609375" style="29" customWidth="1"/>
    <col min="15327" max="15327" width="5.4609375" style="29" customWidth="1"/>
    <col min="15328" max="15329" width="10.53515625" style="29" customWidth="1"/>
    <col min="15330" max="15568" width="9.23046875" style="29"/>
    <col min="15569" max="15569" width="49.07421875" style="29" bestFit="1" customWidth="1"/>
    <col min="15570" max="15581" width="9.23046875" style="29"/>
    <col min="15582" max="15582" width="8.4609375" style="29" customWidth="1"/>
    <col min="15583" max="15583" width="5.4609375" style="29" customWidth="1"/>
    <col min="15584" max="15585" width="10.53515625" style="29" customWidth="1"/>
    <col min="15586" max="15824" width="9.23046875" style="29"/>
    <col min="15825" max="15825" width="49.07421875" style="29" bestFit="1" customWidth="1"/>
    <col min="15826" max="15837" width="9.23046875" style="29"/>
    <col min="15838" max="15838" width="8.4609375" style="29" customWidth="1"/>
    <col min="15839" max="15839" width="5.4609375" style="29" customWidth="1"/>
    <col min="15840" max="15841" width="10.53515625" style="29" customWidth="1"/>
    <col min="15842" max="16080" width="9.23046875" style="29"/>
    <col min="16081" max="16081" width="49.07421875" style="29" bestFit="1" customWidth="1"/>
    <col min="16082" max="16093" width="9.23046875" style="29"/>
    <col min="16094" max="16094" width="8.4609375" style="29" customWidth="1"/>
    <col min="16095" max="16095" width="5.4609375" style="29" customWidth="1"/>
    <col min="16096" max="16097" width="10.53515625" style="29" customWidth="1"/>
    <col min="16098" max="16384" width="9.23046875" style="29"/>
  </cols>
  <sheetData>
    <row r="1" spans="1:11" s="5" customFormat="1" ht="15" customHeight="1" x14ac:dyDescent="0.3">
      <c r="A1" s="1"/>
      <c r="B1" s="2"/>
      <c r="C1" s="3" t="s">
        <v>0</v>
      </c>
      <c r="D1" s="3"/>
      <c r="E1" s="4"/>
      <c r="F1" s="4"/>
      <c r="G1" s="4"/>
      <c r="H1" s="4"/>
      <c r="I1" s="4"/>
      <c r="J1" s="4"/>
    </row>
    <row r="2" spans="1:11" s="5" customFormat="1" ht="46.5" x14ac:dyDescent="0.3">
      <c r="A2" s="1"/>
      <c r="B2" s="6"/>
      <c r="C2" s="7" t="s">
        <v>1</v>
      </c>
      <c r="D2" s="7" t="s">
        <v>2</v>
      </c>
      <c r="E2" s="8" t="s">
        <v>3</v>
      </c>
      <c r="F2" s="8" t="s">
        <v>4</v>
      </c>
      <c r="G2" s="8" t="s">
        <v>5</v>
      </c>
      <c r="H2" s="8" t="s">
        <v>6</v>
      </c>
      <c r="I2" s="7" t="s">
        <v>7</v>
      </c>
      <c r="J2" s="7" t="s">
        <v>8</v>
      </c>
    </row>
    <row r="3" spans="1:11" s="5" customFormat="1" x14ac:dyDescent="0.3"/>
    <row r="4" spans="1:11" s="5" customFormat="1" ht="23.5" x14ac:dyDescent="0.3">
      <c r="A4" s="1"/>
      <c r="B4" s="2" t="s">
        <v>9</v>
      </c>
      <c r="C4" s="7"/>
      <c r="D4" s="7"/>
      <c r="E4" s="7"/>
      <c r="F4" s="7"/>
      <c r="G4" s="7"/>
      <c r="H4" s="7"/>
      <c r="I4" s="7"/>
      <c r="J4" s="7"/>
    </row>
    <row r="5" spans="1:11" s="5" customFormat="1" x14ac:dyDescent="0.3">
      <c r="A5" s="1"/>
      <c r="B5" s="9" t="s">
        <v>10</v>
      </c>
      <c r="C5" s="10"/>
      <c r="D5" s="10"/>
      <c r="E5" s="10"/>
      <c r="F5" s="10"/>
      <c r="G5" s="10"/>
      <c r="H5" s="10"/>
      <c r="I5" s="10"/>
      <c r="J5" s="11"/>
    </row>
    <row r="6" spans="1:11" s="5" customFormat="1" x14ac:dyDescent="0.3">
      <c r="A6" s="1"/>
      <c r="B6" s="12" t="s">
        <v>11</v>
      </c>
      <c r="C6" s="13">
        <v>2593.66</v>
      </c>
      <c r="D6" s="13">
        <v>2592.9899999999998</v>
      </c>
      <c r="E6" s="13">
        <f>D6*(1-1.117%)</f>
        <v>2564.0263016999997</v>
      </c>
      <c r="F6" s="13">
        <f t="shared" ref="F6:G6" si="0">E6*(1-1.117%)</f>
        <v>2535.3861279100106</v>
      </c>
      <c r="G6" s="13">
        <f t="shared" si="0"/>
        <v>2507.0658648612557</v>
      </c>
      <c r="H6" s="13">
        <f>G6*(1-1.117%)</f>
        <v>2479.0619391507553</v>
      </c>
      <c r="I6" s="13">
        <f>H6*(1-4.467%)</f>
        <v>2368.3222423288912</v>
      </c>
      <c r="J6" s="13">
        <f>I6*(1-4.467%)</f>
        <v>2262.5292877640595</v>
      </c>
      <c r="K6" s="5" t="str">
        <f t="shared" ref="K6:K15" si="1">IF(COUNTA(C6:J6)&lt;&gt;COUNT(C6:J6),"Please remove any text entries, enter numeric values only","")</f>
        <v/>
      </c>
    </row>
    <row r="7" spans="1:11" s="5" customFormat="1" x14ac:dyDescent="0.3">
      <c r="A7" s="1"/>
      <c r="B7" s="12" t="s">
        <v>12</v>
      </c>
      <c r="C7" s="13">
        <v>1370.78</v>
      </c>
      <c r="D7" s="13">
        <v>1457.6</v>
      </c>
      <c r="E7" s="13">
        <f t="shared" ref="E7:H13" si="2">D7*(1-1.117%)</f>
        <v>1441.3186079999998</v>
      </c>
      <c r="F7" s="13">
        <f t="shared" si="2"/>
        <v>1425.2190791486398</v>
      </c>
      <c r="G7" s="13">
        <f t="shared" si="2"/>
        <v>1409.2993820345496</v>
      </c>
      <c r="H7" s="13">
        <f t="shared" si="2"/>
        <v>1393.5575079372236</v>
      </c>
      <c r="I7" s="13">
        <f t="shared" ref="I7:J13" si="3">H7*(1-4.467%)</f>
        <v>1331.3072940576678</v>
      </c>
      <c r="J7" s="13">
        <f t="shared" si="3"/>
        <v>1271.8377972321118</v>
      </c>
      <c r="K7" s="5" t="str">
        <f t="shared" si="1"/>
        <v/>
      </c>
    </row>
    <row r="8" spans="1:11" s="5" customFormat="1" x14ac:dyDescent="0.3">
      <c r="A8" s="1"/>
      <c r="B8" s="12" t="s">
        <v>13</v>
      </c>
      <c r="C8" s="13">
        <v>4204.05</v>
      </c>
      <c r="D8" s="13">
        <v>4212.6099999999997</v>
      </c>
      <c r="E8" s="13">
        <f t="shared" si="2"/>
        <v>4165.5551462999993</v>
      </c>
      <c r="F8" s="13">
        <f t="shared" si="2"/>
        <v>4119.0258953158282</v>
      </c>
      <c r="G8" s="13">
        <f t="shared" si="2"/>
        <v>4073.0163760651503</v>
      </c>
      <c r="H8" s="13">
        <f t="shared" si="2"/>
        <v>4027.5207831445027</v>
      </c>
      <c r="I8" s="13">
        <f t="shared" si="3"/>
        <v>3847.6114297614376</v>
      </c>
      <c r="J8" s="13">
        <f t="shared" si="3"/>
        <v>3675.7386271939945</v>
      </c>
      <c r="K8" s="5" t="str">
        <f t="shared" si="1"/>
        <v/>
      </c>
    </row>
    <row r="9" spans="1:11" s="5" customFormat="1" x14ac:dyDescent="0.3">
      <c r="A9" s="1"/>
      <c r="B9" s="12" t="s">
        <v>14</v>
      </c>
      <c r="C9" s="13">
        <v>453.04</v>
      </c>
      <c r="D9" s="13">
        <v>469.2</v>
      </c>
      <c r="E9" s="13">
        <f t="shared" si="2"/>
        <v>463.95903599999997</v>
      </c>
      <c r="F9" s="13">
        <f t="shared" si="2"/>
        <v>458.77661356787996</v>
      </c>
      <c r="G9" s="13">
        <f t="shared" si="2"/>
        <v>453.65207879432671</v>
      </c>
      <c r="H9" s="13">
        <f t="shared" si="2"/>
        <v>448.58478507419409</v>
      </c>
      <c r="I9" s="13">
        <f t="shared" si="3"/>
        <v>428.54650272492984</v>
      </c>
      <c r="J9" s="13">
        <f t="shared" si="3"/>
        <v>409.40333044820721</v>
      </c>
      <c r="K9" s="5" t="str">
        <f t="shared" si="1"/>
        <v/>
      </c>
    </row>
    <row r="10" spans="1:11" s="5" customFormat="1" x14ac:dyDescent="0.3">
      <c r="A10" s="1"/>
      <c r="B10" s="12" t="s">
        <v>15</v>
      </c>
      <c r="C10" s="13">
        <v>2832.74</v>
      </c>
      <c r="D10" s="13">
        <v>2839.69</v>
      </c>
      <c r="E10" s="13">
        <f t="shared" si="2"/>
        <v>2807.9706627</v>
      </c>
      <c r="F10" s="13">
        <f t="shared" si="2"/>
        <v>2776.6056303976411</v>
      </c>
      <c r="G10" s="13">
        <f t="shared" si="2"/>
        <v>2745.5909455060996</v>
      </c>
      <c r="H10" s="13">
        <f t="shared" si="2"/>
        <v>2714.9226946447966</v>
      </c>
      <c r="I10" s="13">
        <f t="shared" si="3"/>
        <v>2593.6470978750135</v>
      </c>
      <c r="J10" s="13">
        <f t="shared" si="3"/>
        <v>2477.7888820129365</v>
      </c>
      <c r="K10" s="5" t="str">
        <f t="shared" si="1"/>
        <v/>
      </c>
    </row>
    <row r="11" spans="1:11" s="5" customFormat="1" x14ac:dyDescent="0.3">
      <c r="A11" s="1"/>
      <c r="B11" s="12" t="s">
        <v>16</v>
      </c>
      <c r="C11" s="13">
        <v>1030.74</v>
      </c>
      <c r="D11" s="13">
        <v>1044.04</v>
      </c>
      <c r="E11" s="13">
        <f t="shared" si="2"/>
        <v>1032.3780732</v>
      </c>
      <c r="F11" s="13">
        <f t="shared" si="2"/>
        <v>1020.846410122356</v>
      </c>
      <c r="G11" s="13">
        <f t="shared" si="2"/>
        <v>1009.4435557212893</v>
      </c>
      <c r="H11" s="13">
        <f t="shared" si="2"/>
        <v>998.1680712038825</v>
      </c>
      <c r="I11" s="13">
        <f t="shared" si="3"/>
        <v>953.57990346320514</v>
      </c>
      <c r="J11" s="13">
        <f t="shared" si="3"/>
        <v>910.98348917550379</v>
      </c>
      <c r="K11" s="5" t="str">
        <f t="shared" si="1"/>
        <v/>
      </c>
    </row>
    <row r="12" spans="1:11" s="5" customFormat="1" x14ac:dyDescent="0.3">
      <c r="A12" s="1"/>
      <c r="B12" s="12" t="s">
        <v>17</v>
      </c>
      <c r="C12" s="13">
        <v>371.97</v>
      </c>
      <c r="D12" s="13">
        <v>381.55</v>
      </c>
      <c r="E12" s="13">
        <f t="shared" si="2"/>
        <v>377.28808650000002</v>
      </c>
      <c r="F12" s="13">
        <f t="shared" si="2"/>
        <v>373.07377857379504</v>
      </c>
      <c r="G12" s="13">
        <f t="shared" si="2"/>
        <v>368.90654446712574</v>
      </c>
      <c r="H12" s="13">
        <f t="shared" si="2"/>
        <v>364.78585836542794</v>
      </c>
      <c r="I12" s="13">
        <f t="shared" si="3"/>
        <v>348.49087407224425</v>
      </c>
      <c r="J12" s="13">
        <f t="shared" si="3"/>
        <v>332.92378672743712</v>
      </c>
      <c r="K12" s="5" t="str">
        <f t="shared" si="1"/>
        <v/>
      </c>
    </row>
    <row r="13" spans="1:11" s="5" customFormat="1" x14ac:dyDescent="0.3">
      <c r="A13" s="1"/>
      <c r="B13" s="12" t="s">
        <v>18</v>
      </c>
      <c r="C13" s="13">
        <v>1079.03</v>
      </c>
      <c r="D13" s="13">
        <v>1076.53</v>
      </c>
      <c r="E13" s="13">
        <f t="shared" si="2"/>
        <v>1064.5051598999999</v>
      </c>
      <c r="F13" s="13">
        <f t="shared" si="2"/>
        <v>1052.6146372639168</v>
      </c>
      <c r="G13" s="13">
        <f t="shared" si="2"/>
        <v>1040.8569317656788</v>
      </c>
      <c r="H13" s="13">
        <f t="shared" si="2"/>
        <v>1029.2305598378562</v>
      </c>
      <c r="I13" s="13">
        <f t="shared" si="3"/>
        <v>983.25483072989914</v>
      </c>
      <c r="J13" s="13">
        <f t="shared" si="3"/>
        <v>939.33283744119456</v>
      </c>
      <c r="K13" s="5" t="str">
        <f t="shared" si="1"/>
        <v/>
      </c>
    </row>
    <row r="14" spans="1:11" s="5" customFormat="1" x14ac:dyDescent="0.3">
      <c r="A14" s="1"/>
      <c r="B14" s="12" t="s">
        <v>19</v>
      </c>
      <c r="C14" s="13"/>
      <c r="D14" s="13"/>
      <c r="E14" s="13"/>
      <c r="F14" s="13"/>
      <c r="G14" s="13"/>
      <c r="H14" s="13"/>
      <c r="I14" s="13"/>
      <c r="J14" s="13"/>
      <c r="K14" s="5" t="str">
        <f t="shared" si="1"/>
        <v/>
      </c>
    </row>
    <row r="15" spans="1:11" s="5" customFormat="1" hidden="1" x14ac:dyDescent="0.3">
      <c r="A15" s="1"/>
      <c r="B15" s="14" t="s">
        <v>20</v>
      </c>
      <c r="C15" s="15"/>
      <c r="D15" s="15"/>
      <c r="E15" s="15"/>
      <c r="F15" s="15"/>
      <c r="G15" s="15"/>
      <c r="H15" s="15"/>
      <c r="I15" s="15"/>
      <c r="J15" s="15"/>
      <c r="K15" s="5" t="str">
        <f t="shared" si="1"/>
        <v/>
      </c>
    </row>
    <row r="16" spans="1:11" s="5" customFormat="1" hidden="1" x14ac:dyDescent="0.3">
      <c r="A16" s="1"/>
      <c r="B16" s="14" t="s">
        <v>21</v>
      </c>
      <c r="C16" s="15"/>
      <c r="D16" s="15"/>
      <c r="E16" s="15"/>
      <c r="F16" s="15"/>
      <c r="G16" s="15"/>
      <c r="H16" s="15"/>
      <c r="I16" s="15"/>
      <c r="J16" s="15"/>
    </row>
    <row r="17" spans="1:12" s="5" customFormat="1" x14ac:dyDescent="0.3">
      <c r="A17" s="1"/>
      <c r="B17" s="4" t="s">
        <v>22</v>
      </c>
      <c r="C17" s="16">
        <f>SUM(C6:C15)</f>
        <v>13936.01</v>
      </c>
      <c r="D17" s="16">
        <f t="shared" ref="D17" si="4">SUM(D6:D15)</f>
        <v>14074.210000000001</v>
      </c>
      <c r="E17" s="16">
        <f>SUM(E6:E15)</f>
        <v>13917.001074299998</v>
      </c>
      <c r="F17" s="16">
        <f>SUM(F6:F15)</f>
        <v>13761.548172300067</v>
      </c>
      <c r="G17" s="16">
        <f t="shared" ref="G17:J17" si="5">SUM(G6:G15)</f>
        <v>13607.831679215475</v>
      </c>
      <c r="H17" s="16">
        <f t="shared" si="5"/>
        <v>13455.83219935864</v>
      </c>
      <c r="I17" s="16">
        <f t="shared" si="5"/>
        <v>12854.760175013289</v>
      </c>
      <c r="J17" s="16">
        <f t="shared" si="5"/>
        <v>12280.538037995444</v>
      </c>
    </row>
    <row r="18" spans="1:12" s="5" customFormat="1" x14ac:dyDescent="0.3">
      <c r="A18" s="1"/>
      <c r="B18" s="17"/>
      <c r="C18" s="1"/>
      <c r="D18" s="18"/>
      <c r="E18" s="18"/>
      <c r="F18" s="18"/>
      <c r="G18" s="18"/>
      <c r="H18" s="18"/>
      <c r="I18" s="1"/>
      <c r="J18" s="1"/>
    </row>
    <row r="19" spans="1:12" s="5" customFormat="1" ht="23.5" x14ac:dyDescent="0.3">
      <c r="A19" s="1"/>
      <c r="B19" s="6" t="s">
        <v>23</v>
      </c>
      <c r="C19" s="7"/>
      <c r="D19" s="7"/>
      <c r="E19" s="19"/>
      <c r="F19" s="19"/>
      <c r="G19" s="19"/>
      <c r="H19" s="19"/>
      <c r="I19" s="7"/>
      <c r="J19" s="7"/>
    </row>
    <row r="20" spans="1:12" s="5" customFormat="1" x14ac:dyDescent="0.3">
      <c r="A20" s="1"/>
      <c r="B20" s="20" t="s">
        <v>24</v>
      </c>
      <c r="C20" s="20"/>
      <c r="D20" s="20"/>
      <c r="E20" s="20"/>
      <c r="F20" s="20"/>
      <c r="G20" s="20"/>
      <c r="H20" s="20"/>
      <c r="I20" s="20"/>
      <c r="J20" s="20"/>
    </row>
    <row r="21" spans="1:12" s="5" customFormat="1" x14ac:dyDescent="0.3">
      <c r="A21" s="1"/>
      <c r="B21" s="21" t="s">
        <v>11</v>
      </c>
      <c r="C21" s="13">
        <v>2406.56</v>
      </c>
      <c r="D21" s="13">
        <v>2371.6999999999998</v>
      </c>
      <c r="E21" s="13">
        <f>D21*(1-1.117%)</f>
        <v>2345.2081109999999</v>
      </c>
      <c r="F21" s="13">
        <f t="shared" ref="F21:H21" si="6">E21*(1-1.117%)</f>
        <v>2319.0121364001297</v>
      </c>
      <c r="G21" s="13">
        <f t="shared" si="6"/>
        <v>2293.1087708365403</v>
      </c>
      <c r="H21" s="13">
        <f t="shared" si="6"/>
        <v>2267.4947458662959</v>
      </c>
      <c r="I21" s="13">
        <f>H21*(1-4.467%)</f>
        <v>2166.2057555684487</v>
      </c>
      <c r="J21" s="13">
        <f>I21*(1-4.467%)</f>
        <v>2069.4413444672059</v>
      </c>
      <c r="K21" s="5" t="str">
        <f t="shared" ref="K21:K31" si="7">IF(COUNTA(C21:J21)&lt;&gt;COUNT(C21:J21),"Please remove any text entries, enter numeric values only","")</f>
        <v/>
      </c>
      <c r="L21" s="22"/>
    </row>
    <row r="22" spans="1:12" s="5" customFormat="1" x14ac:dyDescent="0.3">
      <c r="A22" s="1"/>
      <c r="B22" s="21" t="s">
        <v>12</v>
      </c>
      <c r="C22" s="13">
        <v>987.75</v>
      </c>
      <c r="D22" s="13">
        <v>1034.26</v>
      </c>
      <c r="E22" s="13">
        <f t="shared" ref="E22:H28" si="8">D22*(1-1.117%)</f>
        <v>1022.7073157999999</v>
      </c>
      <c r="F22" s="13">
        <f t="shared" si="8"/>
        <v>1011.2836750825139</v>
      </c>
      <c r="G22" s="13">
        <f t="shared" si="8"/>
        <v>999.98763643184225</v>
      </c>
      <c r="H22" s="13">
        <f t="shared" si="8"/>
        <v>988.81777453289851</v>
      </c>
      <c r="I22" s="13">
        <f t="shared" ref="I22:J28" si="9">H22*(1-4.467%)</f>
        <v>944.64728454451392</v>
      </c>
      <c r="J22" s="13">
        <f t="shared" si="9"/>
        <v>902.44989034391051</v>
      </c>
      <c r="K22" s="5" t="str">
        <f t="shared" si="7"/>
        <v/>
      </c>
    </row>
    <row r="23" spans="1:12" s="5" customFormat="1" x14ac:dyDescent="0.3">
      <c r="A23" s="1"/>
      <c r="B23" s="21" t="s">
        <v>13</v>
      </c>
      <c r="C23" s="13">
        <v>4253.29</v>
      </c>
      <c r="D23" s="13">
        <v>4274.4799999999996</v>
      </c>
      <c r="E23" s="13">
        <f t="shared" si="8"/>
        <v>4226.7340583999994</v>
      </c>
      <c r="F23" s="13">
        <f t="shared" si="8"/>
        <v>4179.5214389676712</v>
      </c>
      <c r="G23" s="13">
        <f t="shared" si="8"/>
        <v>4132.836184494402</v>
      </c>
      <c r="H23" s="13">
        <f t="shared" si="8"/>
        <v>4086.6724043135996</v>
      </c>
      <c r="I23" s="13">
        <f t="shared" si="9"/>
        <v>3904.120748012911</v>
      </c>
      <c r="J23" s="13">
        <f t="shared" si="9"/>
        <v>3729.7236741991742</v>
      </c>
      <c r="K23" s="5" t="str">
        <f t="shared" si="7"/>
        <v/>
      </c>
    </row>
    <row r="24" spans="1:12" s="5" customFormat="1" x14ac:dyDescent="0.3">
      <c r="A24" s="1"/>
      <c r="B24" s="21" t="s">
        <v>14</v>
      </c>
      <c r="C24" s="13">
        <v>432.37</v>
      </c>
      <c r="D24" s="13">
        <v>451.96</v>
      </c>
      <c r="E24" s="13">
        <f t="shared" si="8"/>
        <v>446.91160679999996</v>
      </c>
      <c r="F24" s="13">
        <f t="shared" si="8"/>
        <v>441.91960415204397</v>
      </c>
      <c r="G24" s="13">
        <f t="shared" si="8"/>
        <v>436.98336217366563</v>
      </c>
      <c r="H24" s="13">
        <f t="shared" si="8"/>
        <v>432.10225801818575</v>
      </c>
      <c r="I24" s="13">
        <f t="shared" si="9"/>
        <v>412.8002501525134</v>
      </c>
      <c r="J24" s="13">
        <f t="shared" si="9"/>
        <v>394.36046297820064</v>
      </c>
      <c r="K24" s="5" t="str">
        <f t="shared" si="7"/>
        <v/>
      </c>
    </row>
    <row r="25" spans="1:12" s="5" customFormat="1" x14ac:dyDescent="0.3">
      <c r="A25" s="1"/>
      <c r="B25" s="21" t="s">
        <v>15</v>
      </c>
      <c r="C25" s="13">
        <v>2639.73</v>
      </c>
      <c r="D25" s="13">
        <v>2534.96</v>
      </c>
      <c r="E25" s="13">
        <f t="shared" si="8"/>
        <v>2506.6444968000001</v>
      </c>
      <c r="F25" s="13">
        <f t="shared" si="8"/>
        <v>2478.6452777707441</v>
      </c>
      <c r="G25" s="13">
        <f t="shared" si="8"/>
        <v>2450.9588100180449</v>
      </c>
      <c r="H25" s="13">
        <f t="shared" si="8"/>
        <v>2423.5816001101434</v>
      </c>
      <c r="I25" s="13">
        <f t="shared" si="9"/>
        <v>2315.3202100332232</v>
      </c>
      <c r="J25" s="13">
        <f t="shared" si="9"/>
        <v>2211.8948562510391</v>
      </c>
      <c r="K25" s="5" t="str">
        <f t="shared" si="7"/>
        <v/>
      </c>
    </row>
    <row r="26" spans="1:12" s="5" customFormat="1" x14ac:dyDescent="0.3">
      <c r="A26" s="1"/>
      <c r="B26" s="21" t="s">
        <v>16</v>
      </c>
      <c r="C26" s="13">
        <v>1020.06</v>
      </c>
      <c r="D26" s="13">
        <v>1041.92</v>
      </c>
      <c r="E26" s="13">
        <f t="shared" si="8"/>
        <v>1030.2817536</v>
      </c>
      <c r="F26" s="13">
        <f t="shared" si="8"/>
        <v>1018.773506412288</v>
      </c>
      <c r="G26" s="13">
        <f t="shared" si="8"/>
        <v>1007.3938063456628</v>
      </c>
      <c r="H26" s="13">
        <f t="shared" si="8"/>
        <v>996.14121752878179</v>
      </c>
      <c r="I26" s="13">
        <f t="shared" si="9"/>
        <v>951.64358934177108</v>
      </c>
      <c r="J26" s="13">
        <f t="shared" si="9"/>
        <v>909.13367020587418</v>
      </c>
      <c r="K26" s="5" t="str">
        <f t="shared" si="7"/>
        <v/>
      </c>
    </row>
    <row r="27" spans="1:12" s="5" customFormat="1" x14ac:dyDescent="0.3">
      <c r="A27" s="1"/>
      <c r="B27" s="21" t="s">
        <v>17</v>
      </c>
      <c r="C27" s="13">
        <v>371.15</v>
      </c>
      <c r="D27" s="13">
        <v>375.66</v>
      </c>
      <c r="E27" s="13">
        <f t="shared" si="8"/>
        <v>371.46387780000003</v>
      </c>
      <c r="F27" s="13">
        <f t="shared" si="8"/>
        <v>367.31462628497405</v>
      </c>
      <c r="G27" s="13">
        <f t="shared" si="8"/>
        <v>363.21172190937091</v>
      </c>
      <c r="H27" s="13">
        <f t="shared" si="8"/>
        <v>359.15464697564323</v>
      </c>
      <c r="I27" s="13">
        <f t="shared" si="9"/>
        <v>343.11120889524125</v>
      </c>
      <c r="J27" s="13">
        <f t="shared" si="9"/>
        <v>327.78443119389084</v>
      </c>
      <c r="K27" s="5" t="str">
        <f t="shared" si="7"/>
        <v/>
      </c>
    </row>
    <row r="28" spans="1:12" s="5" customFormat="1" x14ac:dyDescent="0.3">
      <c r="A28" s="1"/>
      <c r="B28" s="21" t="s">
        <v>18</v>
      </c>
      <c r="C28" s="13">
        <v>955.98</v>
      </c>
      <c r="D28" s="13">
        <v>940.17</v>
      </c>
      <c r="E28" s="13">
        <f t="shared" si="8"/>
        <v>929.66830109999989</v>
      </c>
      <c r="F28" s="13">
        <f t="shared" si="8"/>
        <v>919.28390617671289</v>
      </c>
      <c r="G28" s="13">
        <f t="shared" si="8"/>
        <v>909.01550494471894</v>
      </c>
      <c r="H28" s="13">
        <f t="shared" si="8"/>
        <v>898.86180175448646</v>
      </c>
      <c r="I28" s="13">
        <f t="shared" si="9"/>
        <v>858.70964507011354</v>
      </c>
      <c r="J28" s="13">
        <f t="shared" si="9"/>
        <v>820.35108522483154</v>
      </c>
      <c r="K28" s="5" t="str">
        <f t="shared" si="7"/>
        <v/>
      </c>
    </row>
    <row r="29" spans="1:12" s="5" customFormat="1" x14ac:dyDescent="0.3">
      <c r="A29" s="1"/>
      <c r="B29" s="21" t="s">
        <v>19</v>
      </c>
      <c r="C29" s="13"/>
      <c r="D29" s="13"/>
      <c r="E29" s="13"/>
      <c r="F29" s="13"/>
      <c r="G29" s="13"/>
      <c r="H29" s="13"/>
      <c r="I29" s="13"/>
      <c r="J29" s="13"/>
      <c r="K29" s="5" t="str">
        <f t="shared" si="7"/>
        <v/>
      </c>
    </row>
    <row r="30" spans="1:12" s="5" customFormat="1" x14ac:dyDescent="0.3">
      <c r="A30" s="1"/>
      <c r="B30" s="4" t="s">
        <v>22</v>
      </c>
      <c r="C30" s="16">
        <f>SUM(C21:C29)</f>
        <v>13066.89</v>
      </c>
      <c r="D30" s="16">
        <f t="shared" ref="D30:J30" si="10">SUM(D21:D29)</f>
        <v>13025.11</v>
      </c>
      <c r="E30" s="16">
        <f t="shared" si="10"/>
        <v>12879.619521300001</v>
      </c>
      <c r="F30" s="16">
        <f t="shared" si="10"/>
        <v>12735.754171247077</v>
      </c>
      <c r="G30" s="16">
        <f t="shared" si="10"/>
        <v>12593.495797154246</v>
      </c>
      <c r="H30" s="16">
        <f t="shared" si="10"/>
        <v>12452.826449100035</v>
      </c>
      <c r="I30" s="16">
        <f t="shared" si="10"/>
        <v>11896.558691618737</v>
      </c>
      <c r="J30" s="16">
        <f t="shared" si="10"/>
        <v>11365.139414864127</v>
      </c>
      <c r="K30" s="5" t="str">
        <f t="shared" si="7"/>
        <v/>
      </c>
    </row>
    <row r="31" spans="1:12" s="5" customFormat="1" hidden="1" x14ac:dyDescent="0.3">
      <c r="A31" s="1"/>
      <c r="B31" s="14" t="s">
        <v>20</v>
      </c>
      <c r="C31" s="23"/>
      <c r="D31" s="23"/>
      <c r="E31" s="23"/>
      <c r="F31" s="23"/>
      <c r="G31" s="23"/>
      <c r="H31" s="23"/>
      <c r="I31" s="23"/>
      <c r="J31" s="23"/>
      <c r="K31" s="5" t="str">
        <f t="shared" si="7"/>
        <v/>
      </c>
    </row>
    <row r="32" spans="1:12" s="5" customFormat="1" hidden="1" x14ac:dyDescent="0.3">
      <c r="A32" s="1"/>
      <c r="B32" s="14" t="s">
        <v>21</v>
      </c>
      <c r="C32" s="23"/>
      <c r="D32" s="23"/>
      <c r="E32" s="23"/>
      <c r="F32" s="23"/>
      <c r="G32" s="23"/>
      <c r="H32" s="23"/>
      <c r="I32" s="23"/>
      <c r="J32" s="23"/>
    </row>
    <row r="33" spans="1:11" s="5" customFormat="1" x14ac:dyDescent="0.3">
      <c r="A33" s="1"/>
      <c r="B33" s="24" t="s">
        <v>25</v>
      </c>
      <c r="C33" s="13">
        <v>462.1</v>
      </c>
      <c r="D33" s="13">
        <v>467.83</v>
      </c>
      <c r="E33" s="13">
        <f>D33*(1-1.117%)</f>
        <v>462.60433889999996</v>
      </c>
      <c r="F33" s="13">
        <f t="shared" ref="F33:H33" si="11">E33*(1-1.117%)</f>
        <v>457.43704843448694</v>
      </c>
      <c r="G33" s="13">
        <f t="shared" si="11"/>
        <v>452.32747660347371</v>
      </c>
      <c r="H33" s="13">
        <f t="shared" si="11"/>
        <v>447.27497868981288</v>
      </c>
      <c r="I33" s="13">
        <f>H33*(1-4.467%)</f>
        <v>427.29520539173893</v>
      </c>
      <c r="J33" s="13">
        <f>I33*(1-4.467%)</f>
        <v>408.20792856688996</v>
      </c>
    </row>
    <row r="34" spans="1:11" s="5" customFormat="1" x14ac:dyDescent="0.3">
      <c r="A34" s="1"/>
      <c r="B34" s="4" t="s">
        <v>26</v>
      </c>
      <c r="C34" s="16">
        <f>+C33+C30</f>
        <v>13528.99</v>
      </c>
      <c r="D34" s="16">
        <f t="shared" ref="D34:J34" si="12">+D33+D30</f>
        <v>13492.94</v>
      </c>
      <c r="E34" s="16">
        <f t="shared" si="12"/>
        <v>13342.223860200002</v>
      </c>
      <c r="F34" s="16">
        <f t="shared" si="12"/>
        <v>13193.191219681565</v>
      </c>
      <c r="G34" s="16">
        <f t="shared" si="12"/>
        <v>13045.82327375772</v>
      </c>
      <c r="H34" s="16">
        <f t="shared" si="12"/>
        <v>12900.101427789848</v>
      </c>
      <c r="I34" s="16">
        <f t="shared" si="12"/>
        <v>12323.853897010476</v>
      </c>
      <c r="J34" s="16">
        <f t="shared" si="12"/>
        <v>11773.347343431016</v>
      </c>
    </row>
    <row r="35" spans="1:11" s="5" customFormat="1" x14ac:dyDescent="0.3">
      <c r="A35" s="1"/>
      <c r="B35" s="17"/>
      <c r="C35" s="18"/>
      <c r="D35" s="18"/>
      <c r="E35" s="18"/>
      <c r="F35" s="18"/>
      <c r="G35" s="18"/>
      <c r="H35" s="1"/>
      <c r="I35" s="1"/>
      <c r="J35" s="25"/>
    </row>
    <row r="36" spans="1:11" s="5" customFormat="1" x14ac:dyDescent="0.3">
      <c r="A36" s="1"/>
      <c r="B36" s="20" t="s">
        <v>27</v>
      </c>
      <c r="C36" s="20"/>
      <c r="D36" s="20"/>
      <c r="E36" s="20"/>
      <c r="F36" s="20"/>
      <c r="G36" s="20"/>
      <c r="H36" s="20"/>
      <c r="I36" s="20"/>
      <c r="J36" s="20"/>
    </row>
    <row r="37" spans="1:11" s="5" customFormat="1" x14ac:dyDescent="0.3">
      <c r="A37" s="1"/>
      <c r="B37" s="21" t="s">
        <v>11</v>
      </c>
      <c r="C37" s="13">
        <v>53.33</v>
      </c>
      <c r="D37" s="13">
        <v>30.68</v>
      </c>
      <c r="E37" s="13">
        <f>D37*(1-8.5%)</f>
        <v>28.072200000000002</v>
      </c>
      <c r="F37" s="13">
        <f t="shared" ref="F37:H37" si="13">E37*(1-8.5%)</f>
        <v>25.686063000000004</v>
      </c>
      <c r="G37" s="13">
        <f t="shared" si="13"/>
        <v>23.502747645000007</v>
      </c>
      <c r="H37" s="13">
        <f t="shared" si="13"/>
        <v>21.505014095175007</v>
      </c>
      <c r="I37" s="13">
        <f>H37</f>
        <v>21.505014095175007</v>
      </c>
      <c r="J37" s="13">
        <f>I37</f>
        <v>21.505014095175007</v>
      </c>
      <c r="K37" s="5" t="str">
        <f t="shared" ref="K37:K46" si="14">IF(COUNTA(C37:J37)&lt;&gt;COUNT(C37:J37),"Please remove any text entries, enter numeric values only","")</f>
        <v/>
      </c>
    </row>
    <row r="38" spans="1:11" s="5" customFormat="1" x14ac:dyDescent="0.3">
      <c r="A38" s="1"/>
      <c r="B38" s="21" t="s">
        <v>12</v>
      </c>
      <c r="C38" s="13">
        <v>70.599999999999994</v>
      </c>
      <c r="D38" s="13">
        <v>78.489999999999995</v>
      </c>
      <c r="E38" s="13">
        <f t="shared" ref="E38:H44" si="15">D38*(1-8.5%)</f>
        <v>71.818349999999995</v>
      </c>
      <c r="F38" s="13">
        <f t="shared" si="15"/>
        <v>65.713790250000002</v>
      </c>
      <c r="G38" s="13">
        <f t="shared" si="15"/>
        <v>60.128118078750006</v>
      </c>
      <c r="H38" s="13">
        <f t="shared" si="15"/>
        <v>55.01722804205626</v>
      </c>
      <c r="I38" s="13">
        <f t="shared" ref="I38:J44" si="16">H38</f>
        <v>55.01722804205626</v>
      </c>
      <c r="J38" s="13">
        <f t="shared" si="16"/>
        <v>55.01722804205626</v>
      </c>
      <c r="K38" s="5" t="str">
        <f t="shared" si="14"/>
        <v/>
      </c>
    </row>
    <row r="39" spans="1:11" s="5" customFormat="1" x14ac:dyDescent="0.3">
      <c r="A39" s="1"/>
      <c r="B39" s="21" t="s">
        <v>13</v>
      </c>
      <c r="C39" s="13">
        <v>278.88</v>
      </c>
      <c r="D39" s="13">
        <v>168.53</v>
      </c>
      <c r="E39" s="13">
        <f t="shared" si="15"/>
        <v>154.20495</v>
      </c>
      <c r="F39" s="13">
        <f t="shared" si="15"/>
        <v>141.09752925000001</v>
      </c>
      <c r="G39" s="13">
        <f t="shared" si="15"/>
        <v>129.10423926375</v>
      </c>
      <c r="H39" s="13">
        <f t="shared" si="15"/>
        <v>118.13037892633126</v>
      </c>
      <c r="I39" s="13">
        <f t="shared" si="16"/>
        <v>118.13037892633126</v>
      </c>
      <c r="J39" s="13">
        <f t="shared" si="16"/>
        <v>118.13037892633126</v>
      </c>
      <c r="K39" s="5" t="str">
        <f t="shared" si="14"/>
        <v/>
      </c>
    </row>
    <row r="40" spans="1:11" s="5" customFormat="1" x14ac:dyDescent="0.3">
      <c r="A40" s="1"/>
      <c r="B40" s="21" t="s">
        <v>14</v>
      </c>
      <c r="C40" s="13">
        <v>7.98</v>
      </c>
      <c r="D40" s="13">
        <v>2.33</v>
      </c>
      <c r="E40" s="13">
        <f t="shared" si="15"/>
        <v>2.1319500000000002</v>
      </c>
      <c r="F40" s="13">
        <f t="shared" si="15"/>
        <v>1.9507342500000002</v>
      </c>
      <c r="G40" s="13">
        <f t="shared" si="15"/>
        <v>1.7849218387500003</v>
      </c>
      <c r="H40" s="13">
        <f t="shared" si="15"/>
        <v>1.6332034824562505</v>
      </c>
      <c r="I40" s="13">
        <f t="shared" si="16"/>
        <v>1.6332034824562505</v>
      </c>
      <c r="J40" s="13">
        <f t="shared" si="16"/>
        <v>1.6332034824562505</v>
      </c>
      <c r="K40" s="5" t="str">
        <f t="shared" si="14"/>
        <v/>
      </c>
    </row>
    <row r="41" spans="1:11" s="5" customFormat="1" x14ac:dyDescent="0.3">
      <c r="A41" s="1"/>
      <c r="B41" s="21" t="s">
        <v>15</v>
      </c>
      <c r="C41" s="13">
        <v>419.38</v>
      </c>
      <c r="D41" s="13">
        <v>327.05</v>
      </c>
      <c r="E41" s="13">
        <f t="shared" si="15"/>
        <v>299.25075000000004</v>
      </c>
      <c r="F41" s="13">
        <f t="shared" si="15"/>
        <v>273.81443625000003</v>
      </c>
      <c r="G41" s="13">
        <f t="shared" si="15"/>
        <v>250.54020916875004</v>
      </c>
      <c r="H41" s="13">
        <f t="shared" si="15"/>
        <v>229.2442913894063</v>
      </c>
      <c r="I41" s="13">
        <f t="shared" si="16"/>
        <v>229.2442913894063</v>
      </c>
      <c r="J41" s="13">
        <f t="shared" si="16"/>
        <v>229.2442913894063</v>
      </c>
      <c r="K41" s="5" t="str">
        <f t="shared" si="14"/>
        <v/>
      </c>
    </row>
    <row r="42" spans="1:11" s="5" customFormat="1" x14ac:dyDescent="0.3">
      <c r="A42" s="1"/>
      <c r="B42" s="21" t="s">
        <v>16</v>
      </c>
      <c r="C42" s="13">
        <v>25.93</v>
      </c>
      <c r="D42" s="13">
        <v>25.16</v>
      </c>
      <c r="E42" s="13">
        <f t="shared" si="15"/>
        <v>23.0214</v>
      </c>
      <c r="F42" s="13">
        <f t="shared" si="15"/>
        <v>21.064581</v>
      </c>
      <c r="G42" s="13">
        <f t="shared" si="15"/>
        <v>19.274091615</v>
      </c>
      <c r="H42" s="13">
        <f t="shared" si="15"/>
        <v>17.635793827724999</v>
      </c>
      <c r="I42" s="13">
        <f t="shared" si="16"/>
        <v>17.635793827724999</v>
      </c>
      <c r="J42" s="13">
        <f t="shared" si="16"/>
        <v>17.635793827724999</v>
      </c>
      <c r="K42" s="5" t="str">
        <f t="shared" si="14"/>
        <v/>
      </c>
    </row>
    <row r="43" spans="1:11" s="5" customFormat="1" x14ac:dyDescent="0.3">
      <c r="A43" s="1"/>
      <c r="B43" s="21" t="s">
        <v>17</v>
      </c>
      <c r="C43" s="13">
        <v>14.8</v>
      </c>
      <c r="D43" s="13">
        <v>10.029999999999999</v>
      </c>
      <c r="E43" s="13">
        <f t="shared" si="15"/>
        <v>9.1774500000000003</v>
      </c>
      <c r="F43" s="13">
        <f t="shared" si="15"/>
        <v>8.3973667499999998</v>
      </c>
      <c r="G43" s="13">
        <f t="shared" si="15"/>
        <v>7.6835905762500003</v>
      </c>
      <c r="H43" s="13">
        <f t="shared" si="15"/>
        <v>7.0304853772687501</v>
      </c>
      <c r="I43" s="13">
        <f t="shared" si="16"/>
        <v>7.0304853772687501</v>
      </c>
      <c r="J43" s="13">
        <f t="shared" si="16"/>
        <v>7.0304853772687501</v>
      </c>
      <c r="K43" s="5" t="str">
        <f t="shared" si="14"/>
        <v/>
      </c>
    </row>
    <row r="44" spans="1:11" s="5" customFormat="1" x14ac:dyDescent="0.3">
      <c r="A44" s="1"/>
      <c r="B44" s="21" t="s">
        <v>18</v>
      </c>
      <c r="C44" s="13">
        <v>103.26</v>
      </c>
      <c r="D44" s="13">
        <v>66.47</v>
      </c>
      <c r="E44" s="13">
        <f t="shared" si="15"/>
        <v>60.820050000000002</v>
      </c>
      <c r="F44" s="13">
        <f t="shared" si="15"/>
        <v>55.650345750000007</v>
      </c>
      <c r="G44" s="13">
        <f t="shared" si="15"/>
        <v>50.920066361250008</v>
      </c>
      <c r="H44" s="13">
        <f t="shared" si="15"/>
        <v>46.591860720543757</v>
      </c>
      <c r="I44" s="13">
        <f t="shared" si="16"/>
        <v>46.591860720543757</v>
      </c>
      <c r="J44" s="13">
        <f t="shared" si="16"/>
        <v>46.591860720543757</v>
      </c>
      <c r="K44" s="5" t="str">
        <f t="shared" si="14"/>
        <v/>
      </c>
    </row>
    <row r="45" spans="1:11" s="5" customFormat="1" hidden="1" x14ac:dyDescent="0.3">
      <c r="A45" s="1"/>
      <c r="B45" s="14" t="s">
        <v>19</v>
      </c>
      <c r="C45" s="23"/>
      <c r="D45" s="23"/>
      <c r="E45" s="23"/>
      <c r="F45" s="23"/>
      <c r="G45" s="23">
        <f t="shared" ref="G45" si="17">F45*(1-8.5%)</f>
        <v>0</v>
      </c>
      <c r="H45" s="23"/>
      <c r="I45" s="23"/>
      <c r="J45" s="23"/>
      <c r="K45" s="5" t="str">
        <f t="shared" si="14"/>
        <v/>
      </c>
    </row>
    <row r="46" spans="1:11" s="5" customFormat="1" hidden="1" x14ac:dyDescent="0.3">
      <c r="A46" s="1"/>
      <c r="B46" s="14" t="s">
        <v>20</v>
      </c>
      <c r="C46" s="23"/>
      <c r="D46" s="23"/>
      <c r="E46" s="23"/>
      <c r="F46" s="23"/>
      <c r="G46" s="23">
        <f t="shared" ref="G46" si="18">F46*(1-8.5%)</f>
        <v>0</v>
      </c>
      <c r="H46" s="23"/>
      <c r="I46" s="23"/>
      <c r="J46" s="23"/>
      <c r="K46" s="5" t="str">
        <f t="shared" si="14"/>
        <v/>
      </c>
    </row>
    <row r="47" spans="1:11" s="5" customFormat="1" hidden="1" x14ac:dyDescent="0.3">
      <c r="A47" s="1"/>
      <c r="B47" s="14" t="s">
        <v>21</v>
      </c>
      <c r="C47" s="23"/>
      <c r="D47" s="23"/>
      <c r="E47" s="23"/>
      <c r="F47" s="23"/>
      <c r="G47" s="23">
        <f t="shared" ref="G47" si="19">F47*(1-8.5%)</f>
        <v>0</v>
      </c>
      <c r="H47" s="23"/>
      <c r="I47" s="23"/>
      <c r="J47" s="23"/>
    </row>
    <row r="48" spans="1:11" s="5" customFormat="1" x14ac:dyDescent="0.3">
      <c r="A48" s="1"/>
      <c r="B48" s="4" t="s">
        <v>22</v>
      </c>
      <c r="C48" s="16">
        <f>SUM(C37:C45)</f>
        <v>974.16</v>
      </c>
      <c r="D48" s="16">
        <f t="shared" ref="D48:J48" si="20">SUM(D37:D45)</f>
        <v>708.7399999999999</v>
      </c>
      <c r="E48" s="16">
        <f t="shared" si="20"/>
        <v>648.49710000000005</v>
      </c>
      <c r="F48" s="16">
        <f t="shared" si="20"/>
        <v>593.37484649999999</v>
      </c>
      <c r="G48" s="16">
        <f t="shared" si="20"/>
        <v>542.93798454750004</v>
      </c>
      <c r="H48" s="16">
        <f t="shared" si="20"/>
        <v>496.78825586096264</v>
      </c>
      <c r="I48" s="16">
        <f t="shared" si="20"/>
        <v>496.78825586096264</v>
      </c>
      <c r="J48" s="16">
        <f t="shared" si="20"/>
        <v>496.78825586096264</v>
      </c>
    </row>
    <row r="49" spans="1:11" s="5" customFormat="1" x14ac:dyDescent="0.3">
      <c r="A49" s="1"/>
      <c r="B49" s="17"/>
      <c r="C49" s="1"/>
      <c r="D49" s="1"/>
      <c r="E49" s="1"/>
      <c r="F49" s="1"/>
      <c r="G49" s="1"/>
      <c r="H49" s="1"/>
      <c r="I49" s="1"/>
      <c r="J49" s="25"/>
    </row>
    <row r="50" spans="1:11" s="5" customFormat="1" x14ac:dyDescent="0.3">
      <c r="A50" s="1"/>
      <c r="B50" s="20" t="s">
        <v>28</v>
      </c>
      <c r="C50" s="20"/>
      <c r="D50" s="20"/>
      <c r="E50" s="20"/>
      <c r="F50" s="20"/>
      <c r="G50" s="20"/>
      <c r="H50" s="20"/>
      <c r="I50" s="20"/>
      <c r="J50" s="20"/>
    </row>
    <row r="51" spans="1:11" s="5" customFormat="1" x14ac:dyDescent="0.3">
      <c r="A51" s="1"/>
      <c r="B51" s="21" t="s">
        <v>11</v>
      </c>
      <c r="C51" s="13">
        <v>0</v>
      </c>
      <c r="D51" s="13">
        <v>0</v>
      </c>
      <c r="E51" s="13">
        <v>0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5" t="str">
        <f t="shared" ref="K51:K60" si="21">IF(COUNTA(C51:J51)&lt;&gt;COUNT(C51:J51),"Please remove any text entries, enter numeric values only","")</f>
        <v/>
      </c>
    </row>
    <row r="52" spans="1:11" s="5" customFormat="1" x14ac:dyDescent="0.3">
      <c r="A52" s="1"/>
      <c r="B52" s="21" t="s">
        <v>12</v>
      </c>
      <c r="C52" s="13">
        <v>107.8</v>
      </c>
      <c r="D52" s="13">
        <v>84.13</v>
      </c>
      <c r="E52" s="13">
        <f>D52*(1-8.5%)</f>
        <v>76.978949999999998</v>
      </c>
      <c r="F52" s="13">
        <f t="shared" ref="F52:H52" si="22">E52*(1-8.5%)</f>
        <v>70.435739249999997</v>
      </c>
      <c r="G52" s="13">
        <f t="shared" si="22"/>
        <v>64.448701413750001</v>
      </c>
      <c r="H52" s="13">
        <f t="shared" si="22"/>
        <v>58.970561793581254</v>
      </c>
      <c r="I52" s="13">
        <f>H52</f>
        <v>58.970561793581254</v>
      </c>
      <c r="J52" s="13">
        <f>I52</f>
        <v>58.970561793581254</v>
      </c>
      <c r="K52" s="5" t="str">
        <f t="shared" si="21"/>
        <v/>
      </c>
    </row>
    <row r="53" spans="1:11" s="5" customFormat="1" x14ac:dyDescent="0.3">
      <c r="A53" s="1"/>
      <c r="B53" s="21" t="s">
        <v>13</v>
      </c>
      <c r="C53" s="13">
        <v>51.51</v>
      </c>
      <c r="D53" s="13">
        <v>31.6</v>
      </c>
      <c r="E53" s="13">
        <f t="shared" ref="E53:H57" si="23">D53*(1-8.5%)</f>
        <v>28.914000000000001</v>
      </c>
      <c r="F53" s="13">
        <f t="shared" si="23"/>
        <v>26.456310000000002</v>
      </c>
      <c r="G53" s="13">
        <f t="shared" si="23"/>
        <v>24.207523650000002</v>
      </c>
      <c r="H53" s="13">
        <f t="shared" si="23"/>
        <v>22.149884139750004</v>
      </c>
      <c r="I53" s="13">
        <f t="shared" ref="I53:J57" si="24">H53</f>
        <v>22.149884139750004</v>
      </c>
      <c r="J53" s="13">
        <f t="shared" si="24"/>
        <v>22.149884139750004</v>
      </c>
      <c r="K53" s="5" t="str">
        <f t="shared" si="21"/>
        <v/>
      </c>
    </row>
    <row r="54" spans="1:11" s="5" customFormat="1" x14ac:dyDescent="0.3">
      <c r="A54" s="1"/>
      <c r="B54" s="21" t="s">
        <v>14</v>
      </c>
      <c r="C54" s="13">
        <v>0</v>
      </c>
      <c r="D54" s="13">
        <v>1.27</v>
      </c>
      <c r="E54" s="13">
        <f t="shared" si="23"/>
        <v>1.16205</v>
      </c>
      <c r="F54" s="13">
        <f t="shared" si="23"/>
        <v>1.0632757500000001</v>
      </c>
      <c r="G54" s="13">
        <f t="shared" si="23"/>
        <v>0.97289731125000012</v>
      </c>
      <c r="H54" s="13">
        <f t="shared" si="23"/>
        <v>0.89020103979375009</v>
      </c>
      <c r="I54" s="13">
        <f t="shared" si="24"/>
        <v>0.89020103979375009</v>
      </c>
      <c r="J54" s="13">
        <f t="shared" si="24"/>
        <v>0.89020103979375009</v>
      </c>
      <c r="K54" s="5" t="str">
        <f t="shared" si="21"/>
        <v/>
      </c>
    </row>
    <row r="55" spans="1:11" s="5" customFormat="1" x14ac:dyDescent="0.3">
      <c r="A55" s="1"/>
      <c r="B55" s="21" t="s">
        <v>15</v>
      </c>
      <c r="C55" s="13">
        <v>47.24</v>
      </c>
      <c r="D55" s="13">
        <v>34.64</v>
      </c>
      <c r="E55" s="13">
        <f t="shared" si="23"/>
        <v>31.695600000000002</v>
      </c>
      <c r="F55" s="13">
        <f t="shared" si="23"/>
        <v>29.001474000000002</v>
      </c>
      <c r="G55" s="13">
        <f t="shared" si="23"/>
        <v>26.536348710000002</v>
      </c>
      <c r="H55" s="13">
        <f t="shared" si="23"/>
        <v>24.280759069650003</v>
      </c>
      <c r="I55" s="13">
        <f t="shared" si="24"/>
        <v>24.280759069650003</v>
      </c>
      <c r="J55" s="13">
        <f t="shared" si="24"/>
        <v>24.280759069650003</v>
      </c>
      <c r="K55" s="5" t="str">
        <f t="shared" si="21"/>
        <v/>
      </c>
    </row>
    <row r="56" spans="1:11" s="5" customFormat="1" x14ac:dyDescent="0.3">
      <c r="A56" s="1"/>
      <c r="B56" s="21" t="s">
        <v>16</v>
      </c>
      <c r="C56" s="13">
        <v>2.77</v>
      </c>
      <c r="D56" s="13">
        <v>3.51</v>
      </c>
      <c r="E56" s="13">
        <f t="shared" si="23"/>
        <v>3.2116500000000001</v>
      </c>
      <c r="F56" s="13">
        <f t="shared" si="23"/>
        <v>2.9386597500000002</v>
      </c>
      <c r="G56" s="13">
        <f t="shared" si="23"/>
        <v>2.6888736712500005</v>
      </c>
      <c r="H56" s="13">
        <f t="shared" si="23"/>
        <v>2.4603194091937506</v>
      </c>
      <c r="I56" s="13">
        <f t="shared" si="24"/>
        <v>2.4603194091937506</v>
      </c>
      <c r="J56" s="13">
        <f t="shared" si="24"/>
        <v>2.4603194091937506</v>
      </c>
      <c r="K56" s="5" t="str">
        <f t="shared" si="21"/>
        <v/>
      </c>
    </row>
    <row r="57" spans="1:11" s="5" customFormat="1" x14ac:dyDescent="0.3">
      <c r="A57" s="1"/>
      <c r="B57" s="21" t="s">
        <v>17</v>
      </c>
      <c r="C57" s="13">
        <v>17.52</v>
      </c>
      <c r="D57" s="13">
        <v>11.07</v>
      </c>
      <c r="E57" s="13">
        <f t="shared" si="23"/>
        <v>10.129050000000001</v>
      </c>
      <c r="F57" s="13">
        <f t="shared" si="23"/>
        <v>9.2680807500000011</v>
      </c>
      <c r="G57" s="13">
        <f t="shared" si="23"/>
        <v>8.480293886250001</v>
      </c>
      <c r="H57" s="13">
        <f t="shared" si="23"/>
        <v>7.7594689059187516</v>
      </c>
      <c r="I57" s="13">
        <f t="shared" si="24"/>
        <v>7.7594689059187516</v>
      </c>
      <c r="J57" s="13">
        <f t="shared" si="24"/>
        <v>7.7594689059187516</v>
      </c>
      <c r="K57" s="5" t="str">
        <f t="shared" si="21"/>
        <v/>
      </c>
    </row>
    <row r="58" spans="1:11" s="5" customFormat="1" x14ac:dyDescent="0.3">
      <c r="A58" s="1"/>
      <c r="B58" s="21" t="s">
        <v>18</v>
      </c>
      <c r="C58" s="13">
        <v>0</v>
      </c>
      <c r="D58" s="13">
        <v>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5" t="str">
        <f t="shared" si="21"/>
        <v/>
      </c>
    </row>
    <row r="59" spans="1:11" s="5" customFormat="1" hidden="1" x14ac:dyDescent="0.3">
      <c r="A59" s="1"/>
      <c r="B59" s="14" t="s">
        <v>19</v>
      </c>
      <c r="C59" s="23"/>
      <c r="D59" s="23"/>
      <c r="E59" s="23"/>
      <c r="F59" s="23"/>
      <c r="G59" s="23"/>
      <c r="H59" s="23"/>
      <c r="I59" s="23"/>
      <c r="J59" s="23"/>
      <c r="K59" s="5" t="str">
        <f t="shared" si="21"/>
        <v/>
      </c>
    </row>
    <row r="60" spans="1:11" s="5" customFormat="1" hidden="1" x14ac:dyDescent="0.3">
      <c r="A60" s="1"/>
      <c r="B60" s="14" t="s">
        <v>20</v>
      </c>
      <c r="C60" s="23"/>
      <c r="D60" s="23"/>
      <c r="E60" s="23"/>
      <c r="F60" s="23"/>
      <c r="G60" s="23"/>
      <c r="H60" s="23"/>
      <c r="I60" s="23"/>
      <c r="J60" s="23"/>
      <c r="K60" s="5" t="str">
        <f t="shared" si="21"/>
        <v/>
      </c>
    </row>
    <row r="61" spans="1:11" s="5" customFormat="1" hidden="1" x14ac:dyDescent="0.3">
      <c r="A61" s="1"/>
      <c r="B61" s="14" t="s">
        <v>21</v>
      </c>
      <c r="C61" s="23"/>
      <c r="D61" s="23"/>
      <c r="E61" s="23"/>
      <c r="F61" s="23"/>
      <c r="G61" s="23"/>
      <c r="H61" s="23"/>
      <c r="I61" s="23"/>
      <c r="J61" s="23"/>
    </row>
    <row r="62" spans="1:11" s="5" customFormat="1" x14ac:dyDescent="0.3">
      <c r="A62" s="1"/>
      <c r="B62" s="4" t="s">
        <v>22</v>
      </c>
      <c r="C62" s="16">
        <f t="shared" ref="C62:J62" si="25">SUM(C51:C59)</f>
        <v>226.84000000000003</v>
      </c>
      <c r="D62" s="16">
        <f t="shared" si="25"/>
        <v>166.21999999999997</v>
      </c>
      <c r="E62" s="16">
        <f t="shared" si="25"/>
        <v>152.09129999999999</v>
      </c>
      <c r="F62" s="16">
        <f t="shared" si="25"/>
        <v>139.16353950000001</v>
      </c>
      <c r="G62" s="16">
        <f t="shared" si="25"/>
        <v>127.33463864249998</v>
      </c>
      <c r="H62" s="16">
        <f t="shared" si="25"/>
        <v>116.5111943578875</v>
      </c>
      <c r="I62" s="16">
        <f t="shared" si="25"/>
        <v>116.5111943578875</v>
      </c>
      <c r="J62" s="16">
        <f t="shared" si="25"/>
        <v>116.5111943578875</v>
      </c>
    </row>
    <row r="63" spans="1:11" s="5" customFormat="1" x14ac:dyDescent="0.3">
      <c r="A63" s="1"/>
      <c r="B63" s="17"/>
      <c r="C63" s="1"/>
      <c r="D63" s="1"/>
      <c r="E63" s="1"/>
      <c r="F63" s="1"/>
      <c r="G63" s="1"/>
      <c r="H63" s="1"/>
      <c r="I63" s="1"/>
      <c r="J63" s="25"/>
    </row>
    <row r="64" spans="1:11" x14ac:dyDescent="0.3">
      <c r="A64" s="26"/>
      <c r="B64" s="27"/>
      <c r="C64" s="26"/>
      <c r="D64" s="26"/>
      <c r="E64" s="26"/>
      <c r="F64" s="26"/>
      <c r="G64" s="26"/>
      <c r="H64" s="26"/>
      <c r="I64" s="26"/>
      <c r="J64" s="28"/>
    </row>
    <row r="65" spans="1:15" ht="46.5" x14ac:dyDescent="0.3">
      <c r="A65" s="26"/>
      <c r="B65" s="30" t="s">
        <v>29</v>
      </c>
      <c r="C65" s="7" t="s">
        <v>1</v>
      </c>
      <c r="D65" s="7" t="s">
        <v>2</v>
      </c>
      <c r="E65" s="8" t="s">
        <v>3</v>
      </c>
      <c r="F65" s="8" t="s">
        <v>4</v>
      </c>
      <c r="G65" s="8" t="s">
        <v>5</v>
      </c>
      <c r="H65" s="8" t="s">
        <v>6</v>
      </c>
      <c r="I65" s="7" t="s">
        <v>7</v>
      </c>
      <c r="J65" s="7" t="s">
        <v>8</v>
      </c>
      <c r="M65" s="30" t="s">
        <v>29</v>
      </c>
      <c r="N65" s="31" t="s">
        <v>30</v>
      </c>
      <c r="O65" s="31" t="s">
        <v>31</v>
      </c>
    </row>
    <row r="66" spans="1:15" x14ac:dyDescent="0.3">
      <c r="A66" s="26"/>
      <c r="B66" s="21" t="s">
        <v>11</v>
      </c>
      <c r="C66" s="32">
        <f t="shared" ref="C66:J73" si="26">+C51+C37+C21</f>
        <v>2459.89</v>
      </c>
      <c r="D66" s="32">
        <f t="shared" si="26"/>
        <v>2402.3799999999997</v>
      </c>
      <c r="E66" s="32">
        <f t="shared" si="26"/>
        <v>2373.280311</v>
      </c>
      <c r="F66" s="32">
        <f t="shared" si="26"/>
        <v>2344.6981994001299</v>
      </c>
      <c r="G66" s="32">
        <f t="shared" si="26"/>
        <v>2316.6115184815403</v>
      </c>
      <c r="H66" s="32">
        <f t="shared" si="26"/>
        <v>2288.9997599614708</v>
      </c>
      <c r="I66" s="32">
        <f t="shared" si="26"/>
        <v>2187.7107696636235</v>
      </c>
      <c r="J66" s="32">
        <f t="shared" si="26"/>
        <v>2090.9463585623807</v>
      </c>
      <c r="M66" s="21" t="s">
        <v>32</v>
      </c>
      <c r="N66" s="33">
        <f>SUM(D66)/SUM(D$79)</f>
        <v>0.16720467152471827</v>
      </c>
      <c r="O66" s="33">
        <f>SUM(H66)/SUM(H$79)</f>
        <v>0.16938739408571238</v>
      </c>
    </row>
    <row r="67" spans="1:15" x14ac:dyDescent="0.3">
      <c r="A67" s="26"/>
      <c r="B67" s="21" t="s">
        <v>12</v>
      </c>
      <c r="C67" s="32">
        <f t="shared" si="26"/>
        <v>1166.1500000000001</v>
      </c>
      <c r="D67" s="32">
        <f t="shared" si="26"/>
        <v>1196.8800000000001</v>
      </c>
      <c r="E67" s="32">
        <f t="shared" si="26"/>
        <v>1171.5046158</v>
      </c>
      <c r="F67" s="32">
        <f t="shared" si="26"/>
        <v>1147.433204582514</v>
      </c>
      <c r="G67" s="32">
        <f t="shared" si="26"/>
        <v>1124.5644559243422</v>
      </c>
      <c r="H67" s="32">
        <f t="shared" si="26"/>
        <v>1102.8055643685361</v>
      </c>
      <c r="I67" s="32">
        <f t="shared" si="26"/>
        <v>1058.6350743801515</v>
      </c>
      <c r="J67" s="32">
        <f t="shared" si="26"/>
        <v>1016.437680179548</v>
      </c>
      <c r="M67" s="21" t="s">
        <v>33</v>
      </c>
      <c r="N67" s="33">
        <f>SUM(D67+D78)/SUM(D$79)</f>
        <v>0.11586313935926615</v>
      </c>
      <c r="O67" s="33">
        <f>SUM(H67+H78)/SUM(H$79)</f>
        <v>0.11470691627160293</v>
      </c>
    </row>
    <row r="68" spans="1:15" x14ac:dyDescent="0.3">
      <c r="A68" s="26"/>
      <c r="B68" s="21" t="s">
        <v>13</v>
      </c>
      <c r="C68" s="32">
        <f t="shared" si="26"/>
        <v>4583.68</v>
      </c>
      <c r="D68" s="32">
        <f t="shared" si="26"/>
        <v>4474.6099999999997</v>
      </c>
      <c r="E68" s="32">
        <f t="shared" si="26"/>
        <v>4409.8530083999995</v>
      </c>
      <c r="F68" s="32">
        <f t="shared" si="26"/>
        <v>4347.0752782176714</v>
      </c>
      <c r="G68" s="32">
        <f t="shared" si="26"/>
        <v>4286.1479474081516</v>
      </c>
      <c r="H68" s="32">
        <f t="shared" si="26"/>
        <v>4226.9526673796809</v>
      </c>
      <c r="I68" s="32">
        <f t="shared" si="26"/>
        <v>4044.4010110789923</v>
      </c>
      <c r="J68" s="32">
        <f t="shared" si="26"/>
        <v>3870.0039372652554</v>
      </c>
      <c r="M68" s="21" t="s">
        <v>34</v>
      </c>
      <c r="N68" s="33">
        <f t="shared" ref="N68:N74" si="27">SUM(D68)/SUM(D$79)</f>
        <v>0.31143103724274251</v>
      </c>
      <c r="O68" s="33">
        <f t="shared" ref="O68:O74" si="28">SUM(H68)/SUM(H$79)</f>
        <v>0.31279710455851989</v>
      </c>
    </row>
    <row r="69" spans="1:15" x14ac:dyDescent="0.3">
      <c r="A69" s="26"/>
      <c r="B69" s="21" t="s">
        <v>14</v>
      </c>
      <c r="C69" s="32">
        <f t="shared" si="26"/>
        <v>440.35</v>
      </c>
      <c r="D69" s="32">
        <f t="shared" si="26"/>
        <v>455.56</v>
      </c>
      <c r="E69" s="32">
        <f t="shared" si="26"/>
        <v>450.20560679999994</v>
      </c>
      <c r="F69" s="32">
        <f t="shared" si="26"/>
        <v>444.93361415204396</v>
      </c>
      <c r="G69" s="32">
        <f t="shared" si="26"/>
        <v>439.74118132366561</v>
      </c>
      <c r="H69" s="32">
        <f t="shared" si="26"/>
        <v>434.62566254043577</v>
      </c>
      <c r="I69" s="32">
        <f t="shared" si="26"/>
        <v>415.32365467476342</v>
      </c>
      <c r="J69" s="32">
        <f t="shared" si="26"/>
        <v>396.88386750045066</v>
      </c>
      <c r="M69" s="21" t="s">
        <v>14</v>
      </c>
      <c r="N69" s="33">
        <f t="shared" si="27"/>
        <v>3.1706790832341541E-2</v>
      </c>
      <c r="O69" s="33">
        <f t="shared" si="28"/>
        <v>3.216256710386891E-2</v>
      </c>
    </row>
    <row r="70" spans="1:15" x14ac:dyDescent="0.3">
      <c r="A70" s="26"/>
      <c r="B70" s="21" t="s">
        <v>15</v>
      </c>
      <c r="C70" s="32">
        <f t="shared" si="26"/>
        <v>3106.35</v>
      </c>
      <c r="D70" s="32">
        <f t="shared" si="26"/>
        <v>2896.65</v>
      </c>
      <c r="E70" s="32">
        <f t="shared" si="26"/>
        <v>2837.5908468000002</v>
      </c>
      <c r="F70" s="32">
        <f t="shared" si="26"/>
        <v>2781.461188020744</v>
      </c>
      <c r="G70" s="32">
        <f t="shared" si="26"/>
        <v>2728.0353678967949</v>
      </c>
      <c r="H70" s="32">
        <f t="shared" si="26"/>
        <v>2677.1066505691997</v>
      </c>
      <c r="I70" s="32">
        <f t="shared" si="26"/>
        <v>2568.8452604922795</v>
      </c>
      <c r="J70" s="32">
        <f t="shared" si="26"/>
        <v>2465.4199067100953</v>
      </c>
      <c r="M70" s="21" t="s">
        <v>15</v>
      </c>
      <c r="N70" s="33">
        <f t="shared" si="27"/>
        <v>0.20160566262293028</v>
      </c>
      <c r="O70" s="33">
        <f t="shared" si="28"/>
        <v>0.19810754337391431</v>
      </c>
    </row>
    <row r="71" spans="1:15" x14ac:dyDescent="0.3">
      <c r="A71" s="26"/>
      <c r="B71" s="21" t="s">
        <v>16</v>
      </c>
      <c r="C71" s="32">
        <f t="shared" si="26"/>
        <v>1048.76</v>
      </c>
      <c r="D71" s="32">
        <f t="shared" si="26"/>
        <v>1070.5900000000001</v>
      </c>
      <c r="E71" s="32">
        <f t="shared" si="26"/>
        <v>1056.5148036000001</v>
      </c>
      <c r="F71" s="32">
        <f t="shared" si="26"/>
        <v>1042.7767471622881</v>
      </c>
      <c r="G71" s="32">
        <f t="shared" si="26"/>
        <v>1029.3567716319128</v>
      </c>
      <c r="H71" s="32">
        <f t="shared" si="26"/>
        <v>1016.2373307657006</v>
      </c>
      <c r="I71" s="32">
        <f t="shared" si="26"/>
        <v>971.73970257868984</v>
      </c>
      <c r="J71" s="32">
        <f t="shared" si="26"/>
        <v>929.22978344279295</v>
      </c>
      <c r="M71" s="21" t="s">
        <v>16</v>
      </c>
      <c r="N71" s="33">
        <f t="shared" si="27"/>
        <v>7.4512628846247556E-2</v>
      </c>
      <c r="O71" s="33">
        <f t="shared" si="28"/>
        <v>7.5202189288966825E-2</v>
      </c>
    </row>
    <row r="72" spans="1:15" x14ac:dyDescent="0.3">
      <c r="A72" s="26"/>
      <c r="B72" s="21" t="s">
        <v>17</v>
      </c>
      <c r="C72" s="32">
        <f t="shared" si="26"/>
        <v>403.46999999999997</v>
      </c>
      <c r="D72" s="32">
        <f t="shared" si="26"/>
        <v>396.76000000000005</v>
      </c>
      <c r="E72" s="32">
        <f t="shared" si="26"/>
        <v>390.77037780000001</v>
      </c>
      <c r="F72" s="32">
        <f t="shared" si="26"/>
        <v>384.98007378497402</v>
      </c>
      <c r="G72" s="32">
        <f t="shared" si="26"/>
        <v>379.3756063718709</v>
      </c>
      <c r="H72" s="32">
        <f t="shared" si="26"/>
        <v>373.94460125883074</v>
      </c>
      <c r="I72" s="32">
        <f t="shared" si="26"/>
        <v>357.90116317842876</v>
      </c>
      <c r="J72" s="32">
        <f t="shared" si="26"/>
        <v>342.57438547707835</v>
      </c>
      <c r="M72" s="21" t="s">
        <v>35</v>
      </c>
      <c r="N72" s="33">
        <f t="shared" si="27"/>
        <v>2.7614334732285167E-2</v>
      </c>
      <c r="O72" s="33">
        <f t="shared" si="28"/>
        <v>2.7672131141123546E-2</v>
      </c>
    </row>
    <row r="73" spans="1:15" x14ac:dyDescent="0.3">
      <c r="A73" s="26"/>
      <c r="B73" s="21" t="s">
        <v>18</v>
      </c>
      <c r="C73" s="32">
        <f t="shared" si="26"/>
        <v>1059.24</v>
      </c>
      <c r="D73" s="32">
        <f t="shared" si="26"/>
        <v>1006.64</v>
      </c>
      <c r="E73" s="32">
        <f t="shared" si="26"/>
        <v>990.48835109999993</v>
      </c>
      <c r="F73" s="32">
        <f t="shared" si="26"/>
        <v>974.93425192671293</v>
      </c>
      <c r="G73" s="32">
        <f t="shared" si="26"/>
        <v>959.93557130596901</v>
      </c>
      <c r="H73" s="32">
        <f t="shared" si="26"/>
        <v>945.45366247503023</v>
      </c>
      <c r="I73" s="32">
        <f t="shared" si="26"/>
        <v>905.3015057906573</v>
      </c>
      <c r="J73" s="32">
        <f t="shared" si="26"/>
        <v>866.9429459453753</v>
      </c>
      <c r="M73" s="21" t="s">
        <v>36</v>
      </c>
      <c r="N73" s="33">
        <f t="shared" si="27"/>
        <v>7.0061734839468537E-2</v>
      </c>
      <c r="O73" s="33">
        <f t="shared" si="28"/>
        <v>6.996415417629126E-2</v>
      </c>
    </row>
    <row r="74" spans="1:15" x14ac:dyDescent="0.3">
      <c r="A74" s="26"/>
      <c r="B74" s="21" t="s">
        <v>19</v>
      </c>
      <c r="C74" s="32">
        <f>+C29</f>
        <v>0</v>
      </c>
      <c r="D74" s="32">
        <f t="shared" ref="D74:J74" si="29">+D29</f>
        <v>0</v>
      </c>
      <c r="E74" s="32">
        <f t="shared" si="29"/>
        <v>0</v>
      </c>
      <c r="F74" s="32">
        <f t="shared" si="29"/>
        <v>0</v>
      </c>
      <c r="G74" s="32">
        <f t="shared" si="29"/>
        <v>0</v>
      </c>
      <c r="H74" s="32">
        <f t="shared" si="29"/>
        <v>0</v>
      </c>
      <c r="I74" s="32">
        <f t="shared" si="29"/>
        <v>0</v>
      </c>
      <c r="J74" s="32">
        <f t="shared" si="29"/>
        <v>0</v>
      </c>
      <c r="M74" s="21" t="s">
        <v>37</v>
      </c>
      <c r="N74" s="33">
        <f t="shared" si="27"/>
        <v>0</v>
      </c>
      <c r="O74" s="33">
        <f t="shared" si="28"/>
        <v>0</v>
      </c>
    </row>
    <row r="75" spans="1:15" x14ac:dyDescent="0.3">
      <c r="A75" s="26"/>
      <c r="B75" s="21" t="s">
        <v>22</v>
      </c>
      <c r="C75" s="32">
        <f t="shared" ref="C75" si="30">+C30+C48+C62</f>
        <v>14267.89</v>
      </c>
      <c r="D75" s="32">
        <f>+D30+D48+D62</f>
        <v>13900.07</v>
      </c>
      <c r="E75" s="32">
        <f t="shared" ref="E75:J75" si="31">+E30+E48+E62</f>
        <v>13680.207921300002</v>
      </c>
      <c r="F75" s="32">
        <f t="shared" si="31"/>
        <v>13468.292557247078</v>
      </c>
      <c r="G75" s="32">
        <f t="shared" si="31"/>
        <v>13263.768420344246</v>
      </c>
      <c r="H75" s="32">
        <f t="shared" si="31"/>
        <v>13066.125899318884</v>
      </c>
      <c r="I75" s="32">
        <f t="shared" si="31"/>
        <v>12509.858141837585</v>
      </c>
      <c r="J75" s="32">
        <f t="shared" si="31"/>
        <v>11978.438865082977</v>
      </c>
      <c r="M75" s="21" t="s">
        <v>22</v>
      </c>
      <c r="N75" s="33">
        <f>SUM(D75)/SUM(D$79)</f>
        <v>0.9674392221549426</v>
      </c>
      <c r="O75" s="33">
        <f>SUM(H75)/SUM(H$79)</f>
        <v>0.9669013756990148</v>
      </c>
    </row>
    <row r="76" spans="1:15" hidden="1" x14ac:dyDescent="0.3">
      <c r="A76" s="26"/>
      <c r="B76" s="14" t="s">
        <v>20</v>
      </c>
      <c r="C76" s="32"/>
      <c r="D76" s="32"/>
      <c r="E76" s="32"/>
      <c r="F76" s="32"/>
      <c r="G76" s="32"/>
      <c r="H76" s="32"/>
      <c r="I76" s="32"/>
      <c r="J76" s="32"/>
      <c r="M76" s="14" t="s">
        <v>20</v>
      </c>
      <c r="N76" s="33">
        <f>SUM(D76)/SUM(D$78)</f>
        <v>0</v>
      </c>
      <c r="O76" s="33">
        <f>SUM(D76,H76)/SUM(D$78,H$78)</f>
        <v>0</v>
      </c>
    </row>
    <row r="77" spans="1:15" hidden="1" x14ac:dyDescent="0.3">
      <c r="A77" s="26"/>
      <c r="B77" s="14" t="s">
        <v>21</v>
      </c>
      <c r="C77" s="32"/>
      <c r="D77" s="32"/>
      <c r="E77" s="32"/>
      <c r="F77" s="32"/>
      <c r="G77" s="32"/>
      <c r="H77" s="32"/>
      <c r="I77" s="32"/>
      <c r="J77" s="32"/>
      <c r="M77" s="14" t="s">
        <v>21</v>
      </c>
      <c r="N77" s="33">
        <f>SUM(D77)/SUM(D$78)</f>
        <v>0</v>
      </c>
      <c r="O77" s="33">
        <f>SUM(D77,H77)/SUM(D$78,H$78)</f>
        <v>0</v>
      </c>
    </row>
    <row r="78" spans="1:15" x14ac:dyDescent="0.3">
      <c r="A78" s="26"/>
      <c r="B78" s="34" t="s">
        <v>25</v>
      </c>
      <c r="C78" s="32">
        <f>C33</f>
        <v>462.1</v>
      </c>
      <c r="D78" s="32">
        <f t="shared" ref="D78:J78" si="32">D33</f>
        <v>467.83</v>
      </c>
      <c r="E78" s="32">
        <f t="shared" si="32"/>
        <v>462.60433889999996</v>
      </c>
      <c r="F78" s="32">
        <f t="shared" si="32"/>
        <v>457.43704843448694</v>
      </c>
      <c r="G78" s="32">
        <f t="shared" si="32"/>
        <v>452.32747660347371</v>
      </c>
      <c r="H78" s="32">
        <f t="shared" si="32"/>
        <v>447.27497868981288</v>
      </c>
      <c r="I78" s="32">
        <f t="shared" si="32"/>
        <v>427.29520539173893</v>
      </c>
      <c r="J78" s="32">
        <f t="shared" si="32"/>
        <v>408.20792856688996</v>
      </c>
      <c r="M78" s="5"/>
      <c r="N78" s="5"/>
      <c r="O78" s="5"/>
    </row>
    <row r="79" spans="1:15" s="5" customFormat="1" x14ac:dyDescent="0.3">
      <c r="A79" s="1"/>
      <c r="B79" s="4" t="s">
        <v>26</v>
      </c>
      <c r="C79" s="16">
        <f>+C78+C75</f>
        <v>14729.99</v>
      </c>
      <c r="D79" s="16">
        <f t="shared" ref="D79:J79" si="33">+D78+D75</f>
        <v>14367.9</v>
      </c>
      <c r="E79" s="16">
        <f t="shared" si="33"/>
        <v>14142.812260200002</v>
      </c>
      <c r="F79" s="16">
        <f t="shared" si="33"/>
        <v>13925.729605681565</v>
      </c>
      <c r="G79" s="16">
        <f t="shared" si="33"/>
        <v>13716.09589694772</v>
      </c>
      <c r="H79" s="16">
        <f t="shared" si="33"/>
        <v>13513.400878008697</v>
      </c>
      <c r="I79" s="16">
        <f t="shared" si="33"/>
        <v>12937.153347229325</v>
      </c>
      <c r="J79" s="16">
        <f t="shared" si="33"/>
        <v>12386.646793649867</v>
      </c>
    </row>
    <row r="82" spans="1:14" s="41" customFormat="1" ht="23.5" x14ac:dyDescent="0.35">
      <c r="A82" s="35" t="s">
        <v>38</v>
      </c>
      <c r="B82" s="36" t="s">
        <v>39</v>
      </c>
      <c r="C82" s="37"/>
      <c r="D82" s="37"/>
      <c r="E82" s="37"/>
      <c r="F82" s="37"/>
      <c r="G82" s="38"/>
      <c r="H82" s="38"/>
      <c r="I82" s="37"/>
      <c r="J82" s="39"/>
      <c r="K82" s="40"/>
      <c r="L82" s="40"/>
      <c r="M82" s="40"/>
      <c r="N82" s="40"/>
    </row>
    <row r="84" spans="1:14" s="41" customFormat="1" ht="31" x14ac:dyDescent="0.35">
      <c r="A84" s="35" t="s">
        <v>38</v>
      </c>
      <c r="B84" s="42" t="s">
        <v>40</v>
      </c>
      <c r="C84" s="19" t="s">
        <v>41</v>
      </c>
      <c r="D84" s="19" t="s">
        <v>42</v>
      </c>
      <c r="E84" s="19" t="s">
        <v>43</v>
      </c>
      <c r="F84" s="40"/>
      <c r="G84" s="40"/>
      <c r="H84" s="40"/>
    </row>
    <row r="85" spans="1:14" ht="13" customHeight="1" x14ac:dyDescent="0.3">
      <c r="A85" s="43"/>
      <c r="B85" s="44" t="s">
        <v>44</v>
      </c>
      <c r="C85" s="44"/>
      <c r="D85" s="44"/>
      <c r="E85" s="44"/>
      <c r="F85" s="43"/>
      <c r="G85" s="43"/>
      <c r="H85" s="43"/>
    </row>
    <row r="86" spans="1:14" x14ac:dyDescent="0.3">
      <c r="A86" s="43"/>
      <c r="B86" s="45" t="s">
        <v>45</v>
      </c>
      <c r="C86" s="46">
        <v>2.81E-2</v>
      </c>
      <c r="D86" s="46">
        <v>1.8100000000000002E-2</v>
      </c>
      <c r="E86" s="47">
        <f>D86*D22</f>
        <v>18.720106000000001</v>
      </c>
      <c r="F86" s="43"/>
      <c r="G86" s="43"/>
      <c r="H86" s="43"/>
      <c r="K86" s="5" t="str">
        <f>IF(COUNTA(C86:D86)&lt;&gt;COUNT(C86:D86),"Please remove any text entries, enter numeric values only","")</f>
        <v/>
      </c>
    </row>
    <row r="87" spans="1:14" x14ac:dyDescent="0.3">
      <c r="A87" s="43"/>
      <c r="B87" s="45" t="s">
        <v>46</v>
      </c>
      <c r="C87" s="46">
        <v>7.8100000000000003E-2</v>
      </c>
      <c r="D87" s="46">
        <v>6.8099999999999994E-2</v>
      </c>
      <c r="E87" s="47">
        <f>D87*D23</f>
        <v>291.09208799999993</v>
      </c>
      <c r="F87" s="43"/>
      <c r="G87" s="43"/>
      <c r="H87" s="43"/>
      <c r="K87" s="5" t="str">
        <f t="shared" ref="K87:K88" si="34">IF(COUNTA(C87:D87)&lt;&gt;COUNT(C87:D87),"Please remove any text entries, enter numeric values only","")</f>
        <v/>
      </c>
    </row>
    <row r="88" spans="1:14" x14ac:dyDescent="0.3">
      <c r="A88" s="43"/>
      <c r="B88" s="45" t="s">
        <v>47</v>
      </c>
      <c r="C88" s="46">
        <v>7.51E-2</v>
      </c>
      <c r="D88" s="46">
        <v>6.5100000000000005E-2</v>
      </c>
      <c r="E88" s="47">
        <f>D88*SUM(D21,D24:D29)</f>
        <v>502.33568700000001</v>
      </c>
      <c r="F88" s="43"/>
      <c r="G88" s="43"/>
      <c r="H88" s="43"/>
      <c r="K88" s="5" t="str">
        <f t="shared" si="34"/>
        <v/>
      </c>
    </row>
    <row r="89" spans="1:14" x14ac:dyDescent="0.3">
      <c r="A89" s="43"/>
      <c r="B89" s="43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</row>
    <row r="90" spans="1:14" s="41" customFormat="1" ht="31" x14ac:dyDescent="0.35">
      <c r="A90" s="48" t="s">
        <v>38</v>
      </c>
      <c r="B90" s="42" t="s">
        <v>48</v>
      </c>
      <c r="C90" s="19" t="s">
        <v>41</v>
      </c>
      <c r="D90" s="19" t="s">
        <v>42</v>
      </c>
      <c r="E90" s="19" t="s">
        <v>49</v>
      </c>
      <c r="F90" s="49"/>
      <c r="G90" s="49"/>
      <c r="H90" s="49"/>
    </row>
    <row r="91" spans="1:14" x14ac:dyDescent="0.3">
      <c r="A91" s="50" t="s">
        <v>38</v>
      </c>
      <c r="B91" s="44" t="s">
        <v>50</v>
      </c>
      <c r="C91" s="44" t="s">
        <v>38</v>
      </c>
      <c r="D91" s="44" t="s">
        <v>38</v>
      </c>
      <c r="E91" s="44" t="s">
        <v>38</v>
      </c>
      <c r="F91" s="51"/>
      <c r="G91" s="51"/>
      <c r="H91" s="51"/>
    </row>
    <row r="92" spans="1:14" x14ac:dyDescent="0.3">
      <c r="A92" s="50" t="s">
        <v>38</v>
      </c>
      <c r="B92" s="21" t="s">
        <v>11</v>
      </c>
      <c r="C92" s="46">
        <v>6.7482E-2</v>
      </c>
      <c r="D92" s="46">
        <v>0.08</v>
      </c>
      <c r="E92" s="47">
        <f t="shared" ref="E92:E99" si="35">D92*D21</f>
        <v>189.73599999999999</v>
      </c>
      <c r="F92" s="51"/>
      <c r="G92" s="5"/>
      <c r="H92" s="51"/>
      <c r="K92" s="5" t="str">
        <f t="shared" ref="K92:K101" si="36">IF(COUNTA(C92:D92)&lt;&gt;COUNT(C92:D92),"Please remove any text entries, enter numeric values only","")</f>
        <v/>
      </c>
    </row>
    <row r="93" spans="1:14" x14ac:dyDescent="0.3">
      <c r="A93" s="50" t="s">
        <v>38</v>
      </c>
      <c r="B93" s="21" t="s">
        <v>12</v>
      </c>
      <c r="C93" s="46">
        <v>0.109815</v>
      </c>
      <c r="D93" s="46">
        <v>0.09</v>
      </c>
      <c r="E93" s="47">
        <f t="shared" si="35"/>
        <v>93.083399999999997</v>
      </c>
      <c r="F93" s="51"/>
      <c r="G93" s="5"/>
      <c r="H93" s="51"/>
      <c r="K93" s="5" t="str">
        <f t="shared" si="36"/>
        <v/>
      </c>
    </row>
    <row r="94" spans="1:14" x14ac:dyDescent="0.3">
      <c r="A94" s="50" t="s">
        <v>38</v>
      </c>
      <c r="B94" s="21" t="s">
        <v>13</v>
      </c>
      <c r="C94" s="46">
        <v>4.2606999999999999E-2</v>
      </c>
      <c r="D94" s="46">
        <v>0.05</v>
      </c>
      <c r="E94" s="47">
        <f t="shared" si="35"/>
        <v>213.72399999999999</v>
      </c>
      <c r="F94" s="51"/>
      <c r="G94" s="5"/>
      <c r="H94" s="51"/>
      <c r="K94" s="5" t="str">
        <f t="shared" si="36"/>
        <v/>
      </c>
    </row>
    <row r="95" spans="1:14" x14ac:dyDescent="0.3">
      <c r="A95" s="50" t="s">
        <v>38</v>
      </c>
      <c r="B95" s="21" t="s">
        <v>14</v>
      </c>
      <c r="C95" s="46">
        <v>4.6184999999999997E-2</v>
      </c>
      <c r="D95" s="46">
        <v>0.05</v>
      </c>
      <c r="E95" s="47">
        <f t="shared" si="35"/>
        <v>22.597999999999999</v>
      </c>
      <c r="F95" s="51"/>
      <c r="G95" s="5"/>
      <c r="H95" s="51"/>
      <c r="K95" s="5" t="str">
        <f t="shared" si="36"/>
        <v/>
      </c>
    </row>
    <row r="96" spans="1:14" x14ac:dyDescent="0.3">
      <c r="A96" s="50" t="s">
        <v>38</v>
      </c>
      <c r="B96" s="21" t="s">
        <v>15</v>
      </c>
      <c r="C96" s="46">
        <v>6.3444E-2</v>
      </c>
      <c r="D96" s="46">
        <v>0.06</v>
      </c>
      <c r="E96" s="47">
        <f t="shared" si="35"/>
        <v>152.0976</v>
      </c>
      <c r="F96" s="51"/>
      <c r="G96" s="5"/>
      <c r="H96" s="51"/>
      <c r="K96" s="5" t="str">
        <f t="shared" si="36"/>
        <v/>
      </c>
    </row>
    <row r="97" spans="1:15" x14ac:dyDescent="0.3">
      <c r="A97" s="50" t="s">
        <v>38</v>
      </c>
      <c r="B97" s="21" t="s">
        <v>16</v>
      </c>
      <c r="C97" s="46">
        <v>5.4005999999999998E-2</v>
      </c>
      <c r="D97" s="46">
        <v>0.06</v>
      </c>
      <c r="E97" s="47">
        <f t="shared" si="35"/>
        <v>62.5152</v>
      </c>
      <c r="F97" s="51"/>
      <c r="G97" s="5"/>
      <c r="H97" s="51"/>
      <c r="K97" s="5" t="str">
        <f t="shared" si="36"/>
        <v/>
      </c>
    </row>
    <row r="98" spans="1:15" x14ac:dyDescent="0.3">
      <c r="A98" s="50" t="s">
        <v>38</v>
      </c>
      <c r="B98" s="21" t="s">
        <v>17</v>
      </c>
      <c r="C98" s="46">
        <v>6.7500000000000004E-2</v>
      </c>
      <c r="D98" s="46">
        <v>7.0000000000000007E-2</v>
      </c>
      <c r="E98" s="47">
        <f t="shared" si="35"/>
        <v>26.296200000000006</v>
      </c>
      <c r="F98" s="51"/>
      <c r="G98" s="5"/>
      <c r="H98" s="51"/>
      <c r="K98" s="5" t="str">
        <f t="shared" si="36"/>
        <v/>
      </c>
    </row>
    <row r="99" spans="1:15" x14ac:dyDescent="0.3">
      <c r="A99" s="50" t="s">
        <v>38</v>
      </c>
      <c r="B99" s="21" t="s">
        <v>18</v>
      </c>
      <c r="C99" s="46">
        <v>0.10227799999999999</v>
      </c>
      <c r="D99" s="46">
        <v>0.1</v>
      </c>
      <c r="E99" s="47">
        <f t="shared" si="35"/>
        <v>94.016999999999996</v>
      </c>
      <c r="F99" s="51"/>
      <c r="G99" s="5"/>
      <c r="H99" s="51"/>
      <c r="K99" s="5" t="str">
        <f t="shared" si="36"/>
        <v/>
      </c>
    </row>
    <row r="100" spans="1:15" x14ac:dyDescent="0.3">
      <c r="A100" s="50"/>
      <c r="B100" s="21" t="s">
        <v>19</v>
      </c>
      <c r="C100" s="46"/>
      <c r="D100" s="46"/>
      <c r="E100" s="47">
        <f>D100*D29</f>
        <v>0</v>
      </c>
      <c r="F100" s="51"/>
      <c r="G100" s="5"/>
      <c r="H100" s="51"/>
      <c r="K100" s="5" t="str">
        <f t="shared" si="36"/>
        <v/>
      </c>
    </row>
    <row r="101" spans="1:15" x14ac:dyDescent="0.3">
      <c r="A101" s="52" t="s">
        <v>38</v>
      </c>
      <c r="B101" s="53" t="s">
        <v>51</v>
      </c>
      <c r="C101" s="54">
        <f>IFERROR(SUMPRODUCT(C92:C100,D21:D29)/D30,0)</f>
        <v>6.2589456386932626E-2</v>
      </c>
      <c r="D101" s="54">
        <f>IFERROR(SUMPRODUCT(D92:D100,H21:H29)/H30,0)</f>
        <v>6.5570839708839299E-2</v>
      </c>
      <c r="E101" s="55">
        <f>SUM(E92:E100)</f>
        <v>854.06740000000013</v>
      </c>
      <c r="F101" s="43"/>
      <c r="G101" s="43"/>
      <c r="H101" s="43"/>
      <c r="K101" s="29" t="str">
        <f t="shared" si="36"/>
        <v/>
      </c>
    </row>
    <row r="102" spans="1:15" hidden="1" x14ac:dyDescent="0.3">
      <c r="A102" s="52" t="s">
        <v>38</v>
      </c>
      <c r="B102" s="56" t="s">
        <v>25</v>
      </c>
      <c r="C102" s="46"/>
      <c r="D102" s="46"/>
      <c r="E102" s="55">
        <f>D102*D33</f>
        <v>0</v>
      </c>
      <c r="F102" s="43"/>
      <c r="G102" s="43"/>
      <c r="H102" s="43"/>
    </row>
    <row r="103" spans="1:15" ht="15.5" x14ac:dyDescent="0.35">
      <c r="A103" s="57" t="s">
        <v>38</v>
      </c>
      <c r="B103" s="50"/>
      <c r="C103" s="50"/>
      <c r="D103" s="57" t="s">
        <v>38</v>
      </c>
      <c r="E103" s="43"/>
      <c r="F103" s="43"/>
      <c r="G103" s="43"/>
      <c r="H103" s="43"/>
    </row>
    <row r="104" spans="1:15" ht="15.5" x14ac:dyDescent="0.35">
      <c r="A104" s="57"/>
      <c r="B104" s="50"/>
      <c r="C104" s="50"/>
      <c r="D104" s="57"/>
      <c r="E104" s="43"/>
      <c r="F104" s="43"/>
      <c r="G104" s="43"/>
      <c r="H104" s="43"/>
    </row>
    <row r="105" spans="1:15" ht="62" x14ac:dyDescent="0.35">
      <c r="A105" s="57" t="s">
        <v>38</v>
      </c>
      <c r="B105" s="58" t="s">
        <v>52</v>
      </c>
      <c r="C105" s="19" t="s">
        <v>42</v>
      </c>
      <c r="D105" s="59" t="s">
        <v>11</v>
      </c>
      <c r="E105" s="60" t="s">
        <v>12</v>
      </c>
      <c r="F105" s="59" t="s">
        <v>13</v>
      </c>
      <c r="G105" s="59" t="s">
        <v>14</v>
      </c>
      <c r="H105" s="59" t="s">
        <v>15</v>
      </c>
      <c r="I105" s="61" t="s">
        <v>16</v>
      </c>
      <c r="J105" s="61" t="s">
        <v>17</v>
      </c>
      <c r="K105" s="61" t="s">
        <v>18</v>
      </c>
      <c r="L105" s="62" t="s">
        <v>19</v>
      </c>
    </row>
    <row r="106" spans="1:15" ht="15.5" x14ac:dyDescent="0.35">
      <c r="A106" s="57"/>
      <c r="B106" s="44" t="s">
        <v>53</v>
      </c>
      <c r="C106" s="63">
        <f>D30</f>
        <v>13025.11</v>
      </c>
      <c r="D106" s="63">
        <f>D21</f>
        <v>2371.6999999999998</v>
      </c>
      <c r="E106" s="63">
        <f>D22</f>
        <v>1034.26</v>
      </c>
      <c r="F106" s="63">
        <f>D23</f>
        <v>4274.4799999999996</v>
      </c>
      <c r="G106" s="63">
        <f>D24</f>
        <v>451.96</v>
      </c>
      <c r="H106" s="63">
        <f>D25</f>
        <v>2534.96</v>
      </c>
      <c r="I106" s="63">
        <f>D26</f>
        <v>1041.92</v>
      </c>
      <c r="J106" s="63">
        <f>D27</f>
        <v>375.66</v>
      </c>
      <c r="K106" s="63">
        <f>D28</f>
        <v>940.17</v>
      </c>
      <c r="L106" s="63">
        <f>D29</f>
        <v>0</v>
      </c>
      <c r="O106" s="5" t="str">
        <f>IF(COUNTA(C106:L106)&lt;&gt;COUNT(C106:L106),"Please remove any text entries, enter numeric values only","")</f>
        <v/>
      </c>
    </row>
    <row r="107" spans="1:15" ht="15.5" x14ac:dyDescent="0.35">
      <c r="A107" s="57" t="s">
        <v>38</v>
      </c>
      <c r="B107" s="64" t="s">
        <v>54</v>
      </c>
      <c r="C107" s="65"/>
      <c r="E107" s="66"/>
      <c r="L107" s="67"/>
    </row>
    <row r="108" spans="1:15" ht="15.5" x14ac:dyDescent="0.35">
      <c r="A108" s="57" t="s">
        <v>38</v>
      </c>
      <c r="B108" s="68" t="s">
        <v>55</v>
      </c>
      <c r="C108" s="63">
        <f>SUM(D108:L108)</f>
        <v>0</v>
      </c>
      <c r="D108" s="69"/>
      <c r="E108" s="69"/>
      <c r="F108" s="69"/>
      <c r="G108" s="69"/>
      <c r="H108" s="69"/>
      <c r="I108" s="69"/>
      <c r="J108" s="69"/>
      <c r="K108" s="69"/>
      <c r="L108" s="69"/>
      <c r="O108" s="29" t="str">
        <f>IF(COUNTA(C108:L108)&lt;&gt;COUNT(C108:L108),"Please remove any text entries, enter numeric values only","")</f>
        <v/>
      </c>
    </row>
    <row r="109" spans="1:15" ht="15.5" x14ac:dyDescent="0.35">
      <c r="A109" s="57"/>
      <c r="B109" s="68" t="s">
        <v>56</v>
      </c>
      <c r="C109" s="63">
        <f>SUM(D109:L109)</f>
        <v>0</v>
      </c>
      <c r="D109" s="69"/>
      <c r="E109" s="69"/>
      <c r="F109" s="69"/>
      <c r="G109" s="69"/>
      <c r="H109" s="69"/>
      <c r="I109" s="69"/>
      <c r="J109" s="69"/>
      <c r="K109" s="69"/>
      <c r="L109" s="69"/>
      <c r="O109" s="29" t="str">
        <f>IF(COUNTA(C109)&lt;&gt;COUNT(C109),"Please remove any text entries, enter numeric values only","")</f>
        <v/>
      </c>
    </row>
    <row r="110" spans="1:15" ht="15.5" x14ac:dyDescent="0.35">
      <c r="A110" s="57" t="s">
        <v>38</v>
      </c>
      <c r="B110" s="68"/>
      <c r="C110" s="70" t="s">
        <v>38</v>
      </c>
      <c r="D110" s="71"/>
      <c r="E110" s="72"/>
      <c r="F110" s="71"/>
      <c r="G110" s="71"/>
      <c r="H110" s="71"/>
      <c r="I110" s="71"/>
      <c r="J110" s="71"/>
      <c r="K110" s="71"/>
      <c r="L110" s="73"/>
    </row>
    <row r="111" spans="1:15" ht="15.5" x14ac:dyDescent="0.35">
      <c r="A111" s="57" t="s">
        <v>38</v>
      </c>
      <c r="B111" s="74" t="s">
        <v>57</v>
      </c>
      <c r="C111" s="75" t="s">
        <v>38</v>
      </c>
      <c r="D111" s="50"/>
      <c r="E111" s="76"/>
      <c r="F111" s="50"/>
      <c r="G111" s="50"/>
      <c r="H111" s="50"/>
      <c r="I111" s="50"/>
      <c r="J111" s="50"/>
      <c r="K111" s="50"/>
      <c r="L111" s="77"/>
    </row>
    <row r="112" spans="1:15" ht="15.5" x14ac:dyDescent="0.35">
      <c r="A112" s="57" t="s">
        <v>38</v>
      </c>
      <c r="B112" s="68" t="s">
        <v>58</v>
      </c>
      <c r="C112" s="63">
        <f>-E101</f>
        <v>-854.06740000000013</v>
      </c>
      <c r="D112" s="78">
        <f>-E92</f>
        <v>-189.73599999999999</v>
      </c>
      <c r="E112" s="78">
        <f>-E93</f>
        <v>-93.083399999999997</v>
      </c>
      <c r="F112" s="78">
        <f>-E94</f>
        <v>-213.72399999999999</v>
      </c>
      <c r="G112" s="78">
        <f>-E95</f>
        <v>-22.597999999999999</v>
      </c>
      <c r="H112" s="78">
        <f>-E96</f>
        <v>-152.0976</v>
      </c>
      <c r="I112" s="78">
        <f>-E97</f>
        <v>-62.5152</v>
      </c>
      <c r="J112" s="78">
        <f>-E98</f>
        <v>-26.296200000000006</v>
      </c>
      <c r="K112" s="78">
        <f>-E99</f>
        <v>-94.016999999999996</v>
      </c>
      <c r="L112" s="78">
        <f>-E100</f>
        <v>0</v>
      </c>
      <c r="O112" s="5" t="str">
        <f>IF(COUNTA(C112:L112)&lt;&gt;COUNT(C112:L112),"Please remove any text entries, enter numeric values only","")</f>
        <v/>
      </c>
    </row>
    <row r="113" spans="1:15" ht="15.5" x14ac:dyDescent="0.35">
      <c r="A113" s="57" t="s">
        <v>38</v>
      </c>
      <c r="B113" s="68" t="s">
        <v>59</v>
      </c>
      <c r="C113" s="63">
        <f>SUM(D113:L113)</f>
        <v>0</v>
      </c>
      <c r="D113" s="69"/>
      <c r="E113" s="69"/>
      <c r="F113" s="69"/>
      <c r="G113" s="69"/>
      <c r="H113" s="69"/>
      <c r="I113" s="69"/>
      <c r="J113" s="69"/>
      <c r="K113" s="69"/>
      <c r="L113" s="69"/>
    </row>
    <row r="114" spans="1:15" ht="15.5" x14ac:dyDescent="0.35">
      <c r="A114" s="57" t="s">
        <v>38</v>
      </c>
      <c r="B114" s="68"/>
      <c r="C114" s="79" t="s">
        <v>38</v>
      </c>
      <c r="D114" s="80"/>
      <c r="E114" s="81"/>
      <c r="F114" s="80"/>
      <c r="G114" s="80"/>
      <c r="H114" s="80"/>
      <c r="I114" s="80"/>
      <c r="J114" s="80"/>
      <c r="K114" s="80"/>
      <c r="L114" s="82"/>
    </row>
    <row r="115" spans="1:15" ht="15.5" x14ac:dyDescent="0.35">
      <c r="A115" s="57" t="s">
        <v>38</v>
      </c>
      <c r="B115" s="83" t="s">
        <v>60</v>
      </c>
      <c r="C115" s="63">
        <f>SUM(C108:C109,C112:C113,C106)</f>
        <v>12171.042600000001</v>
      </c>
      <c r="D115" s="63">
        <f>SUM(D106:D114)</f>
        <v>2181.9639999999999</v>
      </c>
      <c r="E115" s="63">
        <f t="shared" ref="E115:L115" si="37">SUM(E106:E114)</f>
        <v>941.17660000000001</v>
      </c>
      <c r="F115" s="63">
        <f t="shared" si="37"/>
        <v>4060.7559999999994</v>
      </c>
      <c r="G115" s="63">
        <f t="shared" si="37"/>
        <v>429.36199999999997</v>
      </c>
      <c r="H115" s="63">
        <f t="shared" si="37"/>
        <v>2382.8624</v>
      </c>
      <c r="I115" s="63">
        <f t="shared" si="37"/>
        <v>979.40480000000002</v>
      </c>
      <c r="J115" s="63">
        <f t="shared" si="37"/>
        <v>349.36380000000003</v>
      </c>
      <c r="K115" s="63">
        <f t="shared" si="37"/>
        <v>846.15300000000002</v>
      </c>
      <c r="L115" s="63">
        <f t="shared" si="37"/>
        <v>0</v>
      </c>
      <c r="O115" s="5"/>
    </row>
    <row r="116" spans="1:15" x14ac:dyDescent="0.3">
      <c r="A116" s="43"/>
      <c r="B116" s="84" t="s">
        <v>61</v>
      </c>
      <c r="C116" s="85">
        <f>C115-H30</f>
        <v>-281.78384910003479</v>
      </c>
      <c r="D116" s="85">
        <f>D115-H21</f>
        <v>-85.530745866296002</v>
      </c>
      <c r="E116" s="85">
        <f>E115-H22</f>
        <v>-47.641174532898503</v>
      </c>
      <c r="F116" s="85">
        <f>F115-H23</f>
        <v>-25.916404313600196</v>
      </c>
      <c r="G116" s="85">
        <f>G115-H24</f>
        <v>-2.7402580181857843</v>
      </c>
      <c r="H116" s="85">
        <f>H115-H25</f>
        <v>-40.719200110143447</v>
      </c>
      <c r="I116" s="85">
        <f>I115-H26</f>
        <v>-16.736417528781772</v>
      </c>
      <c r="J116" s="85">
        <f>J115-H27</f>
        <v>-9.7908469756432055</v>
      </c>
      <c r="K116" s="85">
        <f>K115-H28</f>
        <v>-52.708801754486444</v>
      </c>
      <c r="L116" s="85">
        <f>L115-H29</f>
        <v>0</v>
      </c>
    </row>
    <row r="117" spans="1:15" ht="15.5" x14ac:dyDescent="0.35">
      <c r="C117" s="50"/>
      <c r="F117" s="86"/>
    </row>
    <row r="118" spans="1:15" ht="15.5" x14ac:dyDescent="0.35">
      <c r="C118" s="50"/>
      <c r="F118" s="86"/>
      <c r="J118" s="87"/>
      <c r="K118" s="87">
        <f>COUNTIFS(K4:K117,"Please*")</f>
        <v>0</v>
      </c>
    </row>
    <row r="119" spans="1:15" ht="15.5" x14ac:dyDescent="0.35">
      <c r="C119" s="50"/>
      <c r="F119" s="86"/>
    </row>
  </sheetData>
  <sheetProtection sheet="1" objects="1" scenarios="1"/>
  <pageMargins left="0.23622047244094491" right="0.23622047244094491" top="0.74803149606299213" bottom="0.74803149606299213" header="0.31496062992125984" footer="0.31496062992125984"/>
  <pageSetup paperSize="8" scale="84" fitToWidth="2" fitToHeight="2" orientation="landscape" r:id="rId1"/>
  <headerFooter>
    <oddFooter>&amp;L&amp;F&amp;R&amp;A</oddFooter>
  </headerFooter>
  <rowBreaks count="2" manualBreakCount="2">
    <brk id="64" max="16383" man="1"/>
    <brk id="104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1C022EFBB18C64ABE3B9933434D2554" ma:contentTypeVersion="15" ma:contentTypeDescription="Create a new document." ma:contentTypeScope="" ma:versionID="2b64952811415c62d0d0df39f3d34ba2">
  <xsd:schema xmlns:xsd="http://www.w3.org/2001/XMLSchema" xmlns:xs="http://www.w3.org/2001/XMLSchema" xmlns:p="http://schemas.microsoft.com/office/2006/metadata/properties" xmlns:ns1="http://schemas.microsoft.com/sharepoint/v3" xmlns:ns2="60b0568e-e574-4342-a9c0-c22c6fec6509" xmlns:ns3="fdfaf355-f7ae-47f3-8f93-739a60756710" targetNamespace="http://schemas.microsoft.com/office/2006/metadata/properties" ma:root="true" ma:fieldsID="b85015dbfa83b7beca0f1d5edc8036d9" ns1:_="" ns2:_="" ns3:_="">
    <xsd:import namespace="http://schemas.microsoft.com/sharepoint/v3"/>
    <xsd:import namespace="60b0568e-e574-4342-a9c0-c22c6fec6509"/>
    <xsd:import namespace="fdfaf355-f7ae-47f3-8f93-739a6075671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  <xsd:element ref="ns1:_ip_UnifiedCompliancePolicyProperties" minOccurs="0"/>
                <xsd:element ref="ns1:_ip_UnifiedCompliancePolicyUIAction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b0568e-e574-4342-a9c0-c22c6fec650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16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cefaef41-70dc-4075-804e-d4e4dbdae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faf355-f7ae-47f3-8f93-739a60756710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2c2f2e62-4dc6-41ef-ad8c-e640d42d75ed}" ma:internalName="TaxCatchAll" ma:showField="CatchAllData" ma:web="fdfaf355-f7ae-47f3-8f93-739a607567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fdfaf355-f7ae-47f3-8f93-739a60756710" xsi:nil="true"/>
    <lcf76f155ced4ddcb4097134ff3c332f xmlns="60b0568e-e574-4342-a9c0-c22c6fec6509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7C2CA86-8152-4493-9EAC-F9DBDFC3CC4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0b0568e-e574-4342-a9c0-c22c6fec6509"/>
    <ds:schemaRef ds:uri="fdfaf355-f7ae-47f3-8f93-739a6075671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FF744C6-1469-4BDB-B3AA-A7791BBFE239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5a69ffab-4136-4b66-a00e-5dffdbe6cbba"/>
    <ds:schemaRef ds:uri="1371cf2b-a7fc-4369-aa35-cbfbf200dd64"/>
    <ds:schemaRef ds:uri="fdfaf355-f7ae-47f3-8f93-739a60756710"/>
    <ds:schemaRef ds:uri="60b0568e-e574-4342-a9c0-c22c6fec6509"/>
  </ds:schemaRefs>
</ds:datastoreItem>
</file>

<file path=customXml/itemProps3.xml><?xml version="1.0" encoding="utf-8"?>
<ds:datastoreItem xmlns:ds="http://schemas.openxmlformats.org/officeDocument/2006/customXml" ds:itemID="{83C357AC-CB54-486C-8D3F-B163CDEBC2A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Workforce WTE</vt:lpstr>
      <vt:lpstr>'Workforce WTE'!Print_Area</vt:lpstr>
    </vt:vector>
  </TitlesOfParts>
  <Manager/>
  <Company>SBU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Simone Houlbrooke (Swansea Bay UHB - Workforce and OD)</dc:creator>
  <cp:keywords/>
  <dc:description/>
  <cp:lastModifiedBy>Claire Mulcahy (Swansea Bay UHB - Corporate Governance</cp:lastModifiedBy>
  <cp:revision/>
  <cp:lastPrinted>2026-04-14T11:39:47Z</cp:lastPrinted>
  <dcterms:created xsi:type="dcterms:W3CDTF">2026-02-13T16:46:58Z</dcterms:created>
  <dcterms:modified xsi:type="dcterms:W3CDTF">2026-04-14T11:39:51Z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0x01010001C022EFBB18C64ABE3B9933434D2554</vt:lpwstr>
  </property>
  <property fmtid="{D5CDD505-2E9C-101B-9397-08002B2CF9AE}" pid="3" name="MediaServiceImageTags">
    <vt:lpwstr/>
  </property>
</Properties>
</file>