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xr:revisionPtr revIDLastSave="0" documentId="8_{FFFDD665-9F3B-4E7F-8ADF-C7E70F935B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M Savings tracker" sheetId="1" r:id="rId1"/>
    <sheet name="IMM Summary" sheetId="4" r:id="rId2"/>
    <sheet name="IMM incl investment" sheetId="3" state="hidden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E1" i="2"/>
  <c r="Y50" i="3"/>
  <c r="X50" i="3"/>
  <c r="W50" i="3"/>
  <c r="V50" i="3"/>
  <c r="U50" i="3"/>
  <c r="T50" i="3"/>
  <c r="S50" i="3"/>
  <c r="R50" i="3"/>
  <c r="Q50" i="3"/>
  <c r="P50" i="3"/>
  <c r="O50" i="3"/>
  <c r="N50" i="3"/>
  <c r="X49" i="3"/>
  <c r="P49" i="3"/>
  <c r="W48" i="3"/>
  <c r="T48" i="3"/>
  <c r="R48" i="3"/>
  <c r="O48" i="3"/>
  <c r="E47" i="3"/>
  <c r="D47" i="3"/>
  <c r="E41" i="3"/>
  <c r="Y27" i="3"/>
  <c r="Y48" i="3" s="1"/>
  <c r="X27" i="3"/>
  <c r="X48" i="3" s="1"/>
  <c r="W27" i="3"/>
  <c r="W49" i="3" s="1"/>
  <c r="V27" i="3"/>
  <c r="V49" i="3" s="1"/>
  <c r="U27" i="3"/>
  <c r="U49" i="3" s="1"/>
  <c r="T27" i="3"/>
  <c r="T49" i="3" s="1"/>
  <c r="S27" i="3"/>
  <c r="S48" i="3" s="1"/>
  <c r="R27" i="3"/>
  <c r="R49" i="3" s="1"/>
  <c r="Q27" i="3"/>
  <c r="Q48" i="3" s="1"/>
  <c r="P27" i="3"/>
  <c r="P48" i="3" s="1"/>
  <c r="O27" i="3"/>
  <c r="O49" i="3" s="1"/>
  <c r="N27" i="3"/>
  <c r="N49" i="3" s="1"/>
  <c r="K30" i="4"/>
  <c r="J30" i="4"/>
  <c r="H30" i="4"/>
  <c r="F30" i="4"/>
  <c r="C30" i="4"/>
  <c r="N30" i="4" s="1"/>
  <c r="B30" i="4"/>
  <c r="B31" i="4" s="1"/>
  <c r="C31" i="4" s="1"/>
  <c r="D31" i="4" s="1"/>
  <c r="E31" i="4" s="1"/>
  <c r="F31" i="4" s="1"/>
  <c r="G31" i="4" s="1"/>
  <c r="H31" i="4" s="1"/>
  <c r="M29" i="4"/>
  <c r="M30" i="4" s="1"/>
  <c r="L29" i="4"/>
  <c r="K29" i="4"/>
  <c r="J29" i="4"/>
  <c r="I29" i="4"/>
  <c r="H29" i="4"/>
  <c r="G29" i="4"/>
  <c r="F29" i="4"/>
  <c r="E29" i="4"/>
  <c r="D29" i="4"/>
  <c r="C29" i="4"/>
  <c r="B29" i="4"/>
  <c r="N29" i="4" s="1"/>
  <c r="L28" i="4"/>
  <c r="L30" i="4" s="1"/>
  <c r="K28" i="4"/>
  <c r="J28" i="4"/>
  <c r="I28" i="4"/>
  <c r="I30" i="4" s="1"/>
  <c r="H28" i="4"/>
  <c r="G28" i="4"/>
  <c r="G30" i="4" s="1"/>
  <c r="F28" i="4"/>
  <c r="E28" i="4"/>
  <c r="E30" i="4" s="1"/>
  <c r="D28" i="4"/>
  <c r="D30" i="4" s="1"/>
  <c r="C28" i="4"/>
  <c r="B28" i="4"/>
  <c r="N28" i="4" s="1"/>
  <c r="M21" i="4"/>
  <c r="G21" i="4"/>
  <c r="E21" i="4"/>
  <c r="L20" i="4"/>
  <c r="J20" i="4"/>
  <c r="G20" i="4"/>
  <c r="G22" i="4" s="1"/>
  <c r="D20" i="4"/>
  <c r="D22" i="4" s="1"/>
  <c r="B20" i="4"/>
  <c r="I19" i="4"/>
  <c r="M13" i="4"/>
  <c r="J13" i="4"/>
  <c r="H13" i="4"/>
  <c r="E13" i="4"/>
  <c r="B13" i="4"/>
  <c r="B14" i="4" s="1"/>
  <c r="M12" i="4"/>
  <c r="J12" i="4"/>
  <c r="G12" i="4"/>
  <c r="E12" i="4"/>
  <c r="B12" i="4"/>
  <c r="L6" i="4"/>
  <c r="I6" i="4"/>
  <c r="G6" i="4"/>
  <c r="D6" i="4"/>
  <c r="J5" i="4"/>
  <c r="G5" i="4"/>
  <c r="B5" i="4"/>
  <c r="AA94" i="1"/>
  <c r="AA93" i="1"/>
  <c r="AA92" i="1"/>
  <c r="AA91" i="1"/>
  <c r="AA90" i="1"/>
  <c r="Z84" i="1"/>
  <c r="Z85" i="1" s="1"/>
  <c r="Y84" i="1"/>
  <c r="L21" i="4" s="1"/>
  <c r="X84" i="1"/>
  <c r="K21" i="4" s="1"/>
  <c r="W84" i="1"/>
  <c r="J21" i="4" s="1"/>
  <c r="J22" i="4" s="1"/>
  <c r="V84" i="1"/>
  <c r="I21" i="4" s="1"/>
  <c r="U84" i="1"/>
  <c r="H21" i="4" s="1"/>
  <c r="T84" i="1"/>
  <c r="T85" i="1" s="1"/>
  <c r="S84" i="1"/>
  <c r="F21" i="4" s="1"/>
  <c r="R84" i="1"/>
  <c r="R85" i="1" s="1"/>
  <c r="Q84" i="1"/>
  <c r="D21" i="4" s="1"/>
  <c r="P84" i="1"/>
  <c r="C21" i="4" s="1"/>
  <c r="O84" i="1"/>
  <c r="B21" i="4" s="1"/>
  <c r="Z83" i="1"/>
  <c r="M20" i="4" s="1"/>
  <c r="M22" i="4" s="1"/>
  <c r="Y83" i="1"/>
  <c r="X83" i="1"/>
  <c r="K20" i="4" s="1"/>
  <c r="K22" i="4" s="1"/>
  <c r="W83" i="1"/>
  <c r="V83" i="1"/>
  <c r="I20" i="4" s="1"/>
  <c r="I22" i="4" s="1"/>
  <c r="U83" i="1"/>
  <c r="H20" i="4" s="1"/>
  <c r="H22" i="4" s="1"/>
  <c r="T83" i="1"/>
  <c r="S83" i="1"/>
  <c r="S85" i="1" s="1"/>
  <c r="R83" i="1"/>
  <c r="E20" i="4" s="1"/>
  <c r="E22" i="4" s="1"/>
  <c r="Q83" i="1"/>
  <c r="P83" i="1"/>
  <c r="C20" i="4" s="1"/>
  <c r="C22" i="4" s="1"/>
  <c r="O83" i="1"/>
  <c r="Z82" i="1"/>
  <c r="M19" i="4" s="1"/>
  <c r="Y82" i="1"/>
  <c r="L19" i="4" s="1"/>
  <c r="X82" i="1"/>
  <c r="K19" i="4" s="1"/>
  <c r="W82" i="1"/>
  <c r="J19" i="4" s="1"/>
  <c r="V82" i="1"/>
  <c r="U82" i="1"/>
  <c r="H19" i="4" s="1"/>
  <c r="T82" i="1"/>
  <c r="G19" i="4" s="1"/>
  <c r="S82" i="1"/>
  <c r="F19" i="4" s="1"/>
  <c r="R82" i="1"/>
  <c r="E19" i="4" s="1"/>
  <c r="Q82" i="1"/>
  <c r="D19" i="4" s="1"/>
  <c r="P82" i="1"/>
  <c r="C19" i="4" s="1"/>
  <c r="O82" i="1"/>
  <c r="B19" i="4" s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G80" i="1"/>
  <c r="F80" i="1"/>
  <c r="E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Z63" i="1"/>
  <c r="Y63" i="1"/>
  <c r="X63" i="1"/>
  <c r="W63" i="1"/>
  <c r="W64" i="1" s="1" a="1"/>
  <c r="W64" i="1" s="1"/>
  <c r="V63" i="1"/>
  <c r="U63" i="1"/>
  <c r="T63" i="1"/>
  <c r="S63" i="1"/>
  <c r="R63" i="1"/>
  <c r="Q63" i="1"/>
  <c r="P63" i="1"/>
  <c r="O63" i="1"/>
  <c r="O64" i="1" s="1" a="1"/>
  <c r="O64" i="1" s="1"/>
  <c r="Z62" i="1"/>
  <c r="Z64" i="1" s="1" a="1"/>
  <c r="Z64" i="1" s="1"/>
  <c r="Y62" i="1"/>
  <c r="Y64" i="1" s="1" a="1"/>
  <c r="Y64" i="1" s="1"/>
  <c r="X62" i="1"/>
  <c r="X64" i="1" s="1" a="1"/>
  <c r="X64" i="1" s="1"/>
  <c r="W62" i="1"/>
  <c r="V62" i="1"/>
  <c r="V64" i="1" s="1" a="1"/>
  <c r="V64" i="1" s="1"/>
  <c r="U62" i="1"/>
  <c r="U64" i="1" s="1" a="1"/>
  <c r="U64" i="1" s="1"/>
  <c r="T62" i="1"/>
  <c r="T64" i="1" s="1" a="1"/>
  <c r="T64" i="1" s="1"/>
  <c r="S62" i="1"/>
  <c r="S64" i="1" s="1" a="1"/>
  <c r="S64" i="1" s="1"/>
  <c r="R62" i="1"/>
  <c r="R64" i="1" s="1" a="1"/>
  <c r="R64" i="1" s="1"/>
  <c r="Q62" i="1"/>
  <c r="Q64" i="1" s="1" a="1"/>
  <c r="Q64" i="1" s="1"/>
  <c r="P62" i="1"/>
  <c r="P64" i="1" s="1" a="1"/>
  <c r="P64" i="1" s="1"/>
  <c r="O62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E60" i="1"/>
  <c r="AA58" i="1"/>
  <c r="F58" i="1"/>
  <c r="AA56" i="1"/>
  <c r="F56" i="1"/>
  <c r="F60" i="1" s="1"/>
  <c r="Z52" i="1"/>
  <c r="T52" i="1"/>
  <c r="R52" i="1"/>
  <c r="Z51" i="1"/>
  <c r="Y51" i="1"/>
  <c r="Y52" i="1" s="1"/>
  <c r="X51" i="1"/>
  <c r="X52" i="1" s="1"/>
  <c r="W51" i="1"/>
  <c r="W52" i="1" s="1"/>
  <c r="V51" i="1"/>
  <c r="V52" i="1" s="1"/>
  <c r="U51" i="1"/>
  <c r="U52" i="1" s="1"/>
  <c r="T51" i="1"/>
  <c r="S51" i="1"/>
  <c r="S52" i="1" s="1"/>
  <c r="R51" i="1"/>
  <c r="Q51" i="1"/>
  <c r="Q52" i="1" s="1"/>
  <c r="P51" i="1"/>
  <c r="P52" i="1" s="1"/>
  <c r="O51" i="1"/>
  <c r="O52" i="1" s="1"/>
  <c r="Z50" i="1"/>
  <c r="Y50" i="1"/>
  <c r="L12" i="4" s="1"/>
  <c r="X50" i="1"/>
  <c r="K12" i="4" s="1"/>
  <c r="W50" i="1"/>
  <c r="V50" i="1"/>
  <c r="I12" i="4" s="1"/>
  <c r="U50" i="1"/>
  <c r="H12" i="4" s="1"/>
  <c r="T50" i="1"/>
  <c r="S50" i="1"/>
  <c r="F12" i="4" s="1"/>
  <c r="R50" i="1"/>
  <c r="Q50" i="1"/>
  <c r="D12" i="4" s="1"/>
  <c r="P50" i="1"/>
  <c r="C12" i="4" s="1"/>
  <c r="O50" i="1"/>
  <c r="AA50" i="1" s="1"/>
  <c r="AA48" i="1"/>
  <c r="Z48" i="1"/>
  <c r="Y48" i="1"/>
  <c r="L13" i="4" s="1"/>
  <c r="X48" i="1"/>
  <c r="K13" i="4" s="1"/>
  <c r="W48" i="1"/>
  <c r="V48" i="1"/>
  <c r="I13" i="4" s="1"/>
  <c r="U48" i="1"/>
  <c r="T48" i="1"/>
  <c r="G13" i="4" s="1"/>
  <c r="S48" i="1"/>
  <c r="F13" i="4" s="1"/>
  <c r="R48" i="1"/>
  <c r="Q48" i="1"/>
  <c r="D13" i="4" s="1"/>
  <c r="P48" i="1"/>
  <c r="C13" i="4" s="1"/>
  <c r="O48" i="1"/>
  <c r="F48" i="1"/>
  <c r="E48" i="1"/>
  <c r="AA47" i="1"/>
  <c r="AA45" i="1"/>
  <c r="AA44" i="1"/>
  <c r="E44" i="1"/>
  <c r="G44" i="1" s="1"/>
  <c r="G48" i="1" s="1"/>
  <c r="AA43" i="1"/>
  <c r="AA42" i="1"/>
  <c r="G42" i="1"/>
  <c r="Y37" i="1"/>
  <c r="S37" i="1"/>
  <c r="Q37" i="1"/>
  <c r="Z36" i="1"/>
  <c r="Z37" i="1" s="1"/>
  <c r="Y36" i="1"/>
  <c r="X36" i="1"/>
  <c r="X37" i="1" s="1"/>
  <c r="W36" i="1"/>
  <c r="W37" i="1" s="1"/>
  <c r="V36" i="1"/>
  <c r="V37" i="1" s="1"/>
  <c r="U36" i="1"/>
  <c r="U37" i="1" s="1"/>
  <c r="T36" i="1"/>
  <c r="T37" i="1" s="1"/>
  <c r="S36" i="1"/>
  <c r="R36" i="1"/>
  <c r="R37" i="1" s="1"/>
  <c r="Q36" i="1"/>
  <c r="P36" i="1"/>
  <c r="P37" i="1" s="1"/>
  <c r="O36" i="1"/>
  <c r="O37" i="1" s="1"/>
  <c r="Z35" i="1"/>
  <c r="M6" i="4" s="1"/>
  <c r="Y35" i="1"/>
  <c r="X35" i="1"/>
  <c r="K6" i="4" s="1"/>
  <c r="W35" i="1"/>
  <c r="J6" i="4" s="1"/>
  <c r="V35" i="1"/>
  <c r="U35" i="1"/>
  <c r="H6" i="4" s="1"/>
  <c r="T35" i="1"/>
  <c r="S35" i="1"/>
  <c r="F6" i="4" s="1"/>
  <c r="R35" i="1"/>
  <c r="E6" i="4" s="1"/>
  <c r="Q35" i="1"/>
  <c r="P35" i="1"/>
  <c r="AA35" i="1" s="1"/>
  <c r="O35" i="1"/>
  <c r="B6" i="4" s="1"/>
  <c r="Z34" i="1"/>
  <c r="M5" i="4" s="1"/>
  <c r="Y34" i="1"/>
  <c r="L5" i="4" s="1"/>
  <c r="X34" i="1"/>
  <c r="K5" i="4" s="1"/>
  <c r="W34" i="1"/>
  <c r="V34" i="1"/>
  <c r="I5" i="4" s="1"/>
  <c r="U34" i="1"/>
  <c r="H5" i="4" s="1"/>
  <c r="T34" i="1"/>
  <c r="S34" i="1"/>
  <c r="F5" i="4" s="1"/>
  <c r="R34" i="1"/>
  <c r="E5" i="4" s="1"/>
  <c r="Q34" i="1"/>
  <c r="D5" i="4" s="1"/>
  <c r="P34" i="1"/>
  <c r="C5" i="4" s="1"/>
  <c r="O34" i="1"/>
  <c r="AA34" i="1" s="1"/>
  <c r="Z32" i="1"/>
  <c r="Y32" i="1"/>
  <c r="X32" i="1"/>
  <c r="W32" i="1"/>
  <c r="V32" i="1"/>
  <c r="U32" i="1"/>
  <c r="T32" i="1"/>
  <c r="S32" i="1"/>
  <c r="R32" i="1"/>
  <c r="Q32" i="1"/>
  <c r="P32" i="1"/>
  <c r="O32" i="1"/>
  <c r="AA32" i="1" s="1"/>
  <c r="F32" i="1"/>
  <c r="E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G20" i="1"/>
  <c r="AA19" i="1"/>
  <c r="AA18" i="1"/>
  <c r="AA17" i="1"/>
  <c r="AA16" i="1"/>
  <c r="G16" i="1"/>
  <c r="AA15" i="1"/>
  <c r="AA14" i="1"/>
  <c r="AA13" i="1"/>
  <c r="AA12" i="1"/>
  <c r="G12" i="1"/>
  <c r="AA11" i="1"/>
  <c r="AA10" i="1"/>
  <c r="AA9" i="1"/>
  <c r="AA8" i="1"/>
  <c r="F8" i="1"/>
  <c r="AA7" i="1"/>
  <c r="AA6" i="1"/>
  <c r="G6" i="1"/>
  <c r="G32" i="1" s="1"/>
  <c r="AA5" i="1"/>
  <c r="AA4" i="1"/>
  <c r="C14" i="4" l="1"/>
  <c r="D14" i="4" s="1"/>
  <c r="E14" i="4" s="1"/>
  <c r="F14" i="4" s="1"/>
  <c r="G14" i="4" s="1"/>
  <c r="H14" i="4" s="1"/>
  <c r="I14" i="4" s="1"/>
  <c r="J14" i="4" s="1"/>
  <c r="K14" i="4" s="1"/>
  <c r="L14" i="4" s="1"/>
  <c r="M14" i="4" s="1"/>
  <c r="B7" i="4"/>
  <c r="L22" i="4"/>
  <c r="N19" i="4"/>
  <c r="N21" i="4"/>
  <c r="B22" i="4"/>
  <c r="N12" i="4"/>
  <c r="N5" i="4"/>
  <c r="T5" i="4" s="1"/>
  <c r="AA37" i="1"/>
  <c r="I31" i="4"/>
  <c r="J31" i="4" s="1"/>
  <c r="K31" i="4" s="1"/>
  <c r="L31" i="4" s="1"/>
  <c r="M31" i="4" s="1"/>
  <c r="V85" i="1"/>
  <c r="U48" i="3"/>
  <c r="Q49" i="3"/>
  <c r="Y49" i="3"/>
  <c r="U85" i="1"/>
  <c r="AA51" i="1"/>
  <c r="O85" i="1"/>
  <c r="W85" i="1"/>
  <c r="C6" i="4"/>
  <c r="N6" i="4" s="1"/>
  <c r="F20" i="4"/>
  <c r="F22" i="4" s="1"/>
  <c r="N48" i="3"/>
  <c r="V48" i="3"/>
  <c r="AA36" i="1"/>
  <c r="P85" i="1"/>
  <c r="X85" i="1"/>
  <c r="S49" i="3"/>
  <c r="Q85" i="1"/>
  <c r="Y85" i="1"/>
  <c r="N13" i="4"/>
  <c r="T8" i="4" l="1"/>
  <c r="B23" i="4"/>
  <c r="C23" i="4" s="1"/>
  <c r="D23" i="4" s="1"/>
  <c r="E23" i="4" s="1"/>
  <c r="F23" i="4" s="1"/>
  <c r="G23" i="4" s="1"/>
  <c r="H23" i="4" s="1"/>
  <c r="I23" i="4" s="1"/>
  <c r="J23" i="4" s="1"/>
  <c r="K23" i="4" s="1"/>
  <c r="L23" i="4" s="1"/>
  <c r="M23" i="4" s="1"/>
  <c r="N22" i="4"/>
  <c r="N20" i="4"/>
  <c r="C7" i="4"/>
  <c r="D7" i="4" s="1"/>
  <c r="E7" i="4" s="1"/>
  <c r="F7" i="4" s="1"/>
  <c r="G7" i="4" s="1"/>
  <c r="H7" i="4" s="1"/>
  <c r="I7" i="4" s="1"/>
  <c r="J7" i="4" s="1"/>
  <c r="K7" i="4" s="1"/>
  <c r="L7" i="4" s="1"/>
  <c r="M7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<sst xmlns="http://schemas.openxmlformats.org/spreadsheetml/2006/main" count="612" uniqueCount="167">
  <si>
    <t>IMM Savings Tracker</t>
  </si>
  <si>
    <t>Lead</t>
  </si>
  <si>
    <t>Judith Vincent</t>
  </si>
  <si>
    <t>NICE High Cost Drugs - High Value Savings (&gt;£50k pa)</t>
  </si>
  <si>
    <t>Initiated Date</t>
  </si>
  <si>
    <t>Primary or Secondary Care</t>
  </si>
  <si>
    <t>Initiative</t>
  </si>
  <si>
    <t>Description</t>
  </si>
  <si>
    <t>Potential annual savings identified</t>
  </si>
  <si>
    <t>Projected Savings 2022/23</t>
  </si>
  <si>
    <t>Projected Savings 2023/24</t>
  </si>
  <si>
    <t>Pharmacy Lead</t>
  </si>
  <si>
    <t>Lead Clinician</t>
  </si>
  <si>
    <t>Category</t>
  </si>
  <si>
    <t>Site responsibility</t>
  </si>
  <si>
    <t>Area</t>
  </si>
  <si>
    <t>Digital</t>
  </si>
  <si>
    <t>Total</t>
  </si>
  <si>
    <t>RAG</t>
  </si>
  <si>
    <t>Update Comments</t>
  </si>
  <si>
    <t>Savings End Date</t>
  </si>
  <si>
    <t>Secondary Care</t>
  </si>
  <si>
    <t>Infliximab</t>
  </si>
  <si>
    <t>Change of biosimilar product from Inflectra (£80 per vial) to Flixabi (£55 per vial)</t>
  </si>
  <si>
    <t>Alan Clatworthy/Olivia Rees</t>
  </si>
  <si>
    <t>High Cost Drugs/ Nice</t>
  </si>
  <si>
    <t>Multi</t>
  </si>
  <si>
    <t>other</t>
  </si>
  <si>
    <t>non</t>
  </si>
  <si>
    <t>Projected Savings</t>
  </si>
  <si>
    <t>R</t>
  </si>
  <si>
    <t>Actual Savings</t>
  </si>
  <si>
    <t>Deferasirox (Exjade®)</t>
  </si>
  <si>
    <t>Haematology. Switch from branded product to generic (Zentiva). Launch date in March - contract start date in July 22.</t>
  </si>
  <si>
    <t>Haematology</t>
  </si>
  <si>
    <t>Singleton</t>
  </si>
  <si>
    <t>G</t>
  </si>
  <si>
    <t>Everoliumus (Afinitor®)</t>
  </si>
  <si>
    <t xml:space="preserve">Switch from branded Afinitor to generic product. Delay in availability via Homecare. </t>
  </si>
  <si>
    <t>SJ Evans / Grant Pearce</t>
  </si>
  <si>
    <t>Pirfenidone (Esbriet®)</t>
  </si>
  <si>
    <t>Switch from branded Esbriet to generic product. Homecare.</t>
  </si>
  <si>
    <t>SWE / Grant Pearce</t>
  </si>
  <si>
    <t>Sunitinib (Sutent®)</t>
  </si>
  <si>
    <t>Switch from branded Sutent to generic product. Homecare. Delayed start to December 22 via Homecare.</t>
  </si>
  <si>
    <t>Fingolimod (Gilenya®)</t>
  </si>
  <si>
    <t>Switch from branded Gilenya to generic product. Homecare. Contract start October 1st.</t>
  </si>
  <si>
    <t>Charles Henry-Her / Grant Pearce</t>
  </si>
  <si>
    <t>Abiraterone</t>
  </si>
  <si>
    <t>Generic product available on All Wales contract</t>
  </si>
  <si>
    <t>Stuart John Evans</t>
  </si>
  <si>
    <t>Lipegfilgrastim</t>
  </si>
  <si>
    <t>Brand switch from Lonquez to Pelgraz</t>
  </si>
  <si>
    <t>Lenalidomide</t>
  </si>
  <si>
    <t>New generic contract - significant reduction compared to PAS price</t>
  </si>
  <si>
    <t>Amanda Barker</t>
  </si>
  <si>
    <t>Palperidone</t>
  </si>
  <si>
    <t>Paliperidone LAI switch from Xeplion to Teva</t>
  </si>
  <si>
    <t>Sue Jones</t>
  </si>
  <si>
    <t>Risperidone</t>
  </si>
  <si>
    <t>Risperidone LAI switch from Risperdal to Teva</t>
  </si>
  <si>
    <t>A</t>
  </si>
  <si>
    <t>Apixaban</t>
  </si>
  <si>
    <t>Introduction of new contract for Apixaban</t>
  </si>
  <si>
    <t>TBC</t>
  </si>
  <si>
    <t>Pembrolizumab</t>
  </si>
  <si>
    <t xml:space="preserve">Home Delivery and administration of Pembrolizumab </t>
  </si>
  <si>
    <t>Adalimumab</t>
  </si>
  <si>
    <t>Switch to Hyrimoz (adalimumab biosimilar) for new patients</t>
  </si>
  <si>
    <t>TOTAL</t>
  </si>
  <si>
    <t>Monthly Savings</t>
  </si>
  <si>
    <t>Carry Over Savings</t>
  </si>
  <si>
    <t>Total Savings</t>
  </si>
  <si>
    <t>Secondary Care Savings (Non-NICE/High-Cost)</t>
  </si>
  <si>
    <t>Tinzaparin</t>
  </si>
  <si>
    <t>Switch from enoxaparin (Inhixa®) to tinzaparin as first-line LMWH of choice</t>
  </si>
  <si>
    <t>Duncan Davies</t>
  </si>
  <si>
    <t>Community</t>
  </si>
  <si>
    <t>Off-contract purchase of Sanofi product</t>
  </si>
  <si>
    <t>Stuart W Evans</t>
  </si>
  <si>
    <t>Sugammadex</t>
  </si>
  <si>
    <t xml:space="preserve">Contract for Sugammadex </t>
  </si>
  <si>
    <t>Service Group Breakdown</t>
  </si>
  <si>
    <t>Service Group</t>
  </si>
  <si>
    <t>Morriston</t>
  </si>
  <si>
    <t>NPT &amp; Singleton</t>
  </si>
  <si>
    <t>Paul Swithenbank / Beth Roberts</t>
  </si>
  <si>
    <t>Primary Care - High Value Savings (&gt;£50k pa)</t>
  </si>
  <si>
    <t>Projected Savings 2023/2024</t>
  </si>
  <si>
    <t>Primary Care</t>
  </si>
  <si>
    <t>ScriptSwitch</t>
  </si>
  <si>
    <t>Use of Prescribing Decision Support software to generate cost effective switches and formulary compliance</t>
  </si>
  <si>
    <t>Rachel Howell</t>
  </si>
  <si>
    <t>MM Workplan</t>
  </si>
  <si>
    <t>Clinical and product switches. Discontinue unnecessary medication. Reduction in use of medicines of low value as outlined by AWTTC.
Carry over savings from 22-23= £204,000.00</t>
  </si>
  <si>
    <t>Lorna Collins</t>
  </si>
  <si>
    <t>Frail elderly</t>
  </si>
  <si>
    <t>Medicines optimisation of care home patients.</t>
  </si>
  <si>
    <t>Unscheduled Care</t>
  </si>
  <si>
    <t>£13, 648.88</t>
  </si>
  <si>
    <t>Loss of Exclusivity</t>
  </si>
  <si>
    <t>Generic Sitagliptin - Cat M price reduction July 23- adjusted monthly</t>
  </si>
  <si>
    <t>Generic Apixaban - Cat M price reduction July 23- Adjusted monthly</t>
  </si>
  <si>
    <t>Medicines Optimisation in Mental Health</t>
  </si>
  <si>
    <t>Mental Health</t>
  </si>
  <si>
    <t>Review of patients prescribed high cost medicines, which are now considered less suitable for prescribing
Generic switches and change of dosage forms to more cost effective products</t>
  </si>
  <si>
    <t>Dafydd Thomas</t>
  </si>
  <si>
    <t>Mental Healt</t>
  </si>
  <si>
    <t>Maximising homecare for second generation antipsychotic long acting injections.
Optimising antipsychotic depots (monthly rather than 4-weekly)
Switch of ADHD medication to cost effective brand &amp; use of WP10(HP)
Joint review of tranylcypromine patients</t>
  </si>
  <si>
    <t>Total Projected Savings for 23-24</t>
  </si>
  <si>
    <t>Cumulative Savings</t>
  </si>
  <si>
    <t>Non-NICE/High Cost Drugs Savings</t>
  </si>
  <si>
    <t>Mental Health Savings</t>
  </si>
  <si>
    <t>IMM Savings</t>
  </si>
  <si>
    <t>Savings Tracker</t>
  </si>
  <si>
    <t>Projected Savings 2021/22</t>
  </si>
  <si>
    <t>Omalizumab</t>
  </si>
  <si>
    <t>Respiratory supply via WP10(hp) - 20% VAT Saving. 63% of patients identified as suitable to self-adminster</t>
  </si>
  <si>
    <t>Singleton tbc</t>
  </si>
  <si>
    <t>Aripiprazole</t>
  </si>
  <si>
    <t>Homecare delivery (Abilify) leading to 20% VAT saving</t>
  </si>
  <si>
    <t>Eltromopag</t>
  </si>
  <si>
    <t xml:space="preserve">Switch to WP10 </t>
  </si>
  <si>
    <t>SW Evans</t>
  </si>
  <si>
    <t>Phesgo</t>
  </si>
  <si>
    <t>Pertuzumab/Trastuzumab combo drug</t>
  </si>
  <si>
    <t>SJ Evans</t>
  </si>
  <si>
    <t>Everolimus</t>
  </si>
  <si>
    <t>Branded generic</t>
  </si>
  <si>
    <t>Fulvestrant</t>
  </si>
  <si>
    <t>Generic</t>
  </si>
  <si>
    <t>Imatinib</t>
  </si>
  <si>
    <t>Generic Glivec for GIST</t>
  </si>
  <si>
    <t>Ambisome</t>
  </si>
  <si>
    <t>Restrict usage by utilising Caspofungin or Voriconazole. Very reliant on microbiology agreement</t>
  </si>
  <si>
    <t>Julie Harris</t>
  </si>
  <si>
    <t>Homecare</t>
  </si>
  <si>
    <t xml:space="preserve">Maximising homecare </t>
  </si>
  <si>
    <t>Reuben Morgan</t>
  </si>
  <si>
    <t>Bortezomib</t>
  </si>
  <si>
    <t>Generic products on contract</t>
  </si>
  <si>
    <t>Rachel Howell/Owain Williams</t>
  </si>
  <si>
    <t>MMWorkplan</t>
  </si>
  <si>
    <t>Clinical and product switches. Discontinue unnecessary medication.
Carry over savings from 20-21 = £300k</t>
  </si>
  <si>
    <t>Owain Williams</t>
  </si>
  <si>
    <t>Medicines of Low Value</t>
  </si>
  <si>
    <t>Reduction in use of medicines of low value as outlined by AWTTC</t>
  </si>
  <si>
    <t>Medicines optimisation of care home patients. Estimated saving based on £83 saving per intervention. Includes all areas i.e. waste etc. (NB: not based on extrapolating Hengoed work). Cross referece with focused actions document.</t>
  </si>
  <si>
    <t>Kirsty Speakman</t>
  </si>
  <si>
    <t>Generic products available leading to reduction in drug tariff price of the products</t>
  </si>
  <si>
    <t>David Williams</t>
  </si>
  <si>
    <t>Respiratory</t>
  </si>
  <si>
    <t>Choice and suitability of inhalers within asthma and COPD pathways. Requires detailed plan and engagement with Respiratory. Cross referece with focused actions document.</t>
  </si>
  <si>
    <t>Diabetes</t>
  </si>
  <si>
    <t>Appropriate use of GLP-1, gliptins and insulin analogues. Requires diabetic engagement. Cross referece with focused actions document and Primary Care cost pressure analysis.</t>
  </si>
  <si>
    <t>Dermatology</t>
  </si>
  <si>
    <t>Appropriate choice and usage of emollients. ? Requires dermatology engagement.</t>
  </si>
  <si>
    <t>Review of antipsychotic prescribing. Starting with Afan cluster for Mental Health. Links to frail elderly consultant post and strategy development.</t>
  </si>
  <si>
    <t>Prophylaxis LMWH</t>
  </si>
  <si>
    <t>Switch of first-line choice of prophylaxis LMWH back to Tinzaparin</t>
  </si>
  <si>
    <t>Kieron Power/Duncan Davies/Chris Brown</t>
  </si>
  <si>
    <t xml:space="preserve">RAG </t>
  </si>
  <si>
    <t>HEPMA</t>
  </si>
  <si>
    <t>Planned Care</t>
  </si>
  <si>
    <t>Neath</t>
  </si>
  <si>
    <t>Actual Savings to date (Dec 2023)</t>
  </si>
  <si>
    <t>IMM Savings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</si>
</sst>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2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rgb="FF0070C0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0" fontId="0" fillId="6" borderId="0" xfId="0" applyFill="1"/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 wrapText="1"/>
    </xf>
    <xf numFmtId="17" fontId="2" fillId="4" borderId="7" xfId="0" applyNumberFormat="1" applyFont="1" applyFill="1" applyBorder="1" applyAlignment="1">
      <alignment horizontal="center" vertical="center" wrapText="1"/>
    </xf>
    <xf numFmtId="164" fontId="2" fillId="9" borderId="6" xfId="1" applyNumberFormat="1" applyFont="1" applyFill="1" applyBorder="1" applyAlignment="1">
      <alignment horizontal="center" vertical="center" wrapText="1"/>
    </xf>
    <xf numFmtId="164" fontId="2" fillId="5" borderId="6" xfId="1" applyNumberFormat="1" applyFont="1" applyFill="1" applyBorder="1" applyAlignment="1">
      <alignment horizontal="center" vertical="center" wrapText="1"/>
    </xf>
    <xf numFmtId="164" fontId="1" fillId="5" borderId="6" xfId="1" applyNumberForma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0" xfId="0" applyNumberFormat="1"/>
    <xf numFmtId="0" fontId="4" fillId="0" borderId="0" xfId="0" applyFont="1" applyAlignment="1">
      <alignment vertical="center"/>
    </xf>
    <xf numFmtId="0" fontId="0" fillId="0" borderId="24" xfId="0" applyBorder="1"/>
    <xf numFmtId="0" fontId="0" fillId="0" borderId="25" xfId="0" applyBorder="1"/>
    <xf numFmtId="0" fontId="2" fillId="0" borderId="23" xfId="0" applyFont="1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164" fontId="2" fillId="7" borderId="7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4" fontId="0" fillId="9" borderId="6" xfId="1" applyNumberFormat="1" applyFont="1" applyFill="1" applyBorder="1" applyAlignment="1">
      <alignment horizontal="center" vertical="center" wrapText="1"/>
    </xf>
    <xf numFmtId="164" fontId="1" fillId="9" borderId="6" xfId="1" applyNumberForma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1" fillId="6" borderId="7" xfId="1" applyNumberFormat="1" applyFill="1" applyBorder="1" applyAlignment="1">
      <alignment horizontal="center" vertical="center" wrapText="1"/>
    </xf>
    <xf numFmtId="164" fontId="1" fillId="6" borderId="6" xfId="1" applyNumberFormat="1" applyFill="1" applyBorder="1" applyAlignment="1">
      <alignment horizontal="center" vertical="center" wrapText="1"/>
    </xf>
    <xf numFmtId="164" fontId="0" fillId="6" borderId="7" xfId="0" applyNumberFormat="1" applyFill="1" applyBorder="1" applyAlignment="1">
      <alignment horizontal="center" vertical="center" wrapText="1"/>
    </xf>
    <xf numFmtId="164" fontId="2" fillId="0" borderId="0" xfId="0" applyNumberFormat="1" applyFont="1"/>
    <xf numFmtId="164" fontId="1" fillId="6" borderId="4" xfId="1" applyNumberFormat="1" applyFill="1" applyBorder="1" applyAlignment="1">
      <alignment horizontal="center" vertical="center" wrapText="1"/>
    </xf>
    <xf numFmtId="164" fontId="1" fillId="6" borderId="5" xfId="1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64" fontId="2" fillId="0" borderId="28" xfId="1" applyNumberFormat="1" applyFont="1" applyFill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165" fontId="1" fillId="9" borderId="6" xfId="1" applyNumberFormat="1" applyFill="1" applyBorder="1" applyAlignment="1">
      <alignment horizontal="center" vertical="center" wrapText="1"/>
    </xf>
    <xf numFmtId="165" fontId="2" fillId="9" borderId="6" xfId="1" applyNumberFormat="1" applyFont="1" applyFill="1" applyBorder="1" applyAlignment="1">
      <alignment horizontal="center" vertical="center" wrapText="1"/>
    </xf>
    <xf numFmtId="165" fontId="1" fillId="5" borderId="6" xfId="1" applyNumberFormat="1" applyFill="1" applyBorder="1" applyAlignment="1">
      <alignment horizontal="center" vertical="center" wrapText="1"/>
    </xf>
    <xf numFmtId="165" fontId="1" fillId="13" borderId="6" xfId="1" applyNumberFormat="1" applyFill="1" applyBorder="1" applyAlignment="1">
      <alignment horizontal="center" vertical="center" wrapText="1"/>
    </xf>
    <xf numFmtId="165" fontId="2" fillId="13" borderId="6" xfId="1" applyNumberFormat="1" applyFont="1" applyFill="1" applyBorder="1" applyAlignment="1">
      <alignment horizontal="center" vertical="center" wrapText="1"/>
    </xf>
    <xf numFmtId="3" fontId="1" fillId="13" borderId="6" xfId="1" applyNumberFormat="1" applyFill="1" applyBorder="1" applyAlignment="1">
      <alignment horizontal="center" vertical="center" wrapText="1"/>
    </xf>
    <xf numFmtId="164" fontId="1" fillId="13" borderId="6" xfId="1" applyNumberFormat="1" applyFill="1" applyBorder="1" applyAlignment="1">
      <alignment horizontal="center" vertical="center" wrapText="1"/>
    </xf>
    <xf numFmtId="165" fontId="2" fillId="13" borderId="6" xfId="0" applyNumberFormat="1" applyFont="1" applyFill="1" applyBorder="1" applyAlignment="1">
      <alignment horizontal="center" vertical="center"/>
    </xf>
    <xf numFmtId="165" fontId="2" fillId="13" borderId="5" xfId="0" applyNumberFormat="1" applyFont="1" applyFill="1" applyBorder="1" applyAlignment="1">
      <alignment horizontal="center" vertical="center"/>
    </xf>
    <xf numFmtId="164" fontId="2" fillId="13" borderId="28" xfId="0" applyNumberFormat="1" applyFont="1" applyFill="1" applyBorder="1" applyAlignment="1">
      <alignment horizontal="center" vertical="center"/>
    </xf>
    <xf numFmtId="164" fontId="2" fillId="13" borderId="0" xfId="0" applyNumberFormat="1" applyFont="1" applyFill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5" borderId="5" xfId="1" applyNumberFormat="1" applyFill="1" applyBorder="1" applyAlignment="1">
      <alignment horizontal="center" vertical="center" wrapText="1"/>
    </xf>
    <xf numFmtId="165" fontId="1" fillId="15" borderId="5" xfId="1" applyNumberFormat="1" applyFill="1" applyBorder="1" applyAlignment="1">
      <alignment horizontal="center" vertical="center" wrapText="1"/>
    </xf>
    <xf numFmtId="165" fontId="1" fillId="14" borderId="4" xfId="1" applyNumberFormat="1" applyFill="1" applyBorder="1" applyAlignment="1">
      <alignment horizontal="center" vertical="center" wrapText="1"/>
    </xf>
    <xf numFmtId="164" fontId="1" fillId="14" borderId="7" xfId="1" applyNumberFormat="1" applyFill="1" applyBorder="1" applyAlignment="1">
      <alignment horizontal="center" vertical="center" wrapText="1"/>
    </xf>
    <xf numFmtId="164" fontId="1" fillId="15" borderId="6" xfId="1" applyNumberFormat="1" applyFill="1" applyBorder="1" applyAlignment="1">
      <alignment horizontal="center" vertical="center" wrapText="1"/>
    </xf>
    <xf numFmtId="164" fontId="7" fillId="11" borderId="6" xfId="1" applyNumberFormat="1" applyFont="1" applyFill="1" applyBorder="1" applyAlignment="1">
      <alignment horizontal="center" vertical="center" wrapText="1"/>
    </xf>
    <xf numFmtId="165" fontId="1" fillId="13" borderId="5" xfId="1" applyNumberFormat="1" applyFill="1" applyBorder="1" applyAlignment="1">
      <alignment horizontal="center" vertical="center" wrapText="1"/>
    </xf>
    <xf numFmtId="165" fontId="2" fillId="9" borderId="5" xfId="1" applyNumberFormat="1" applyFont="1" applyFill="1" applyBorder="1" applyAlignment="1">
      <alignment horizontal="center" vertical="center" wrapText="1"/>
    </xf>
    <xf numFmtId="165" fontId="0" fillId="0" borderId="28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4" fontId="1" fillId="14" borderId="6" xfId="1" applyNumberFormat="1" applyFill="1" applyBorder="1" applyAlignment="1">
      <alignment horizontal="center" vertical="center" wrapText="1"/>
    </xf>
    <xf numFmtId="165" fontId="1" fillId="14" borderId="6" xfId="1" applyNumberFormat="1" applyFill="1" applyBorder="1" applyAlignment="1">
      <alignment horizontal="center" vertical="center" wrapText="1"/>
    </xf>
    <xf numFmtId="165" fontId="6" fillId="13" borderId="6" xfId="1" applyNumberFormat="1" applyFont="1" applyFill="1" applyBorder="1" applyAlignment="1">
      <alignment horizontal="center" vertical="center" wrapText="1"/>
    </xf>
    <xf numFmtId="0" fontId="10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0" fillId="16" borderId="0" xfId="0" applyFill="1"/>
    <xf numFmtId="0" fontId="0" fillId="16" borderId="0" xfId="0" applyFill="1" applyAlignment="1">
      <alignment vertical="center"/>
    </xf>
    <xf numFmtId="0" fontId="2" fillId="16" borderId="0" xfId="0" applyFont="1" applyFill="1" applyAlignment="1">
      <alignment horizontal="center" vertical="center"/>
    </xf>
    <xf numFmtId="165" fontId="0" fillId="14" borderId="5" xfId="1" applyNumberFormat="1" applyFont="1" applyFill="1" applyBorder="1" applyAlignment="1">
      <alignment horizontal="center" vertical="center" wrapText="1"/>
    </xf>
    <xf numFmtId="165" fontId="0" fillId="14" borderId="4" xfId="1" applyNumberFormat="1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165" fontId="1" fillId="14" borderId="6" xfId="1" applyNumberFormat="1" applyFill="1" applyBorder="1" applyAlignment="1">
      <alignment horizontal="center" vertical="center" wrapText="1"/>
    </xf>
    <xf numFmtId="164" fontId="0" fillId="14" borderId="6" xfId="1" applyNumberFormat="1" applyFont="1" applyFill="1" applyBorder="1" applyAlignment="1">
      <alignment horizontal="center" vertical="center" wrapText="1"/>
    </xf>
    <xf numFmtId="164" fontId="1" fillId="14" borderId="6" xfId="1" applyNumberFormat="1" applyFill="1" applyBorder="1" applyAlignment="1">
      <alignment horizontal="center" vertical="center" wrapText="1"/>
    </xf>
    <xf numFmtId="164" fontId="1" fillId="6" borderId="5" xfId="1" applyNumberFormat="1" applyFill="1" applyBorder="1" applyAlignment="1">
      <alignment horizontal="center" vertical="center" wrapText="1"/>
    </xf>
    <xf numFmtId="164" fontId="1" fillId="6" borderId="4" xfId="1" applyNumberForma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165" fontId="0" fillId="14" borderId="6" xfId="0" applyNumberFormat="1" applyFill="1" applyBorder="1" applyAlignment="1">
      <alignment horizontal="center" vertical="center" wrapText="1"/>
    </xf>
    <xf numFmtId="164" fontId="0" fillId="12" borderId="5" xfId="1" applyNumberFormat="1" applyFont="1" applyFill="1" applyBorder="1" applyAlignment="1">
      <alignment horizontal="center" vertical="center" wrapText="1"/>
    </xf>
    <xf numFmtId="164" fontId="1" fillId="12" borderId="4" xfId="1" applyNumberFormat="1" applyFill="1" applyBorder="1" applyAlignment="1">
      <alignment horizontal="center" vertical="center" wrapText="1"/>
    </xf>
    <xf numFmtId="17" fontId="0" fillId="11" borderId="6" xfId="0" applyNumberFormat="1" applyFill="1" applyBorder="1" applyAlignment="1">
      <alignment horizontal="center" vertical="center" wrapText="1"/>
    </xf>
    <xf numFmtId="17" fontId="0" fillId="11" borderId="5" xfId="0" applyNumberFormat="1" applyFill="1" applyBorder="1" applyAlignment="1">
      <alignment horizontal="center" vertical="center" wrapText="1"/>
    </xf>
    <xf numFmtId="17" fontId="0" fillId="11" borderId="4" xfId="0" applyNumberForma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17" fontId="0" fillId="14" borderId="5" xfId="0" applyNumberFormat="1" applyFill="1" applyBorder="1" applyAlignment="1">
      <alignment horizontal="center" vertical="center" wrapText="1"/>
    </xf>
    <xf numFmtId="164" fontId="0" fillId="11" borderId="5" xfId="1" applyNumberFormat="1" applyFont="1" applyFill="1" applyBorder="1" applyAlignment="1">
      <alignment horizontal="center" vertical="center" wrapText="1"/>
    </xf>
    <xf numFmtId="164" fontId="1" fillId="11" borderId="4" xfId="1" applyNumberFormat="1" applyFill="1" applyBorder="1" applyAlignment="1">
      <alignment horizontal="center" vertical="center" wrapText="1"/>
    </xf>
    <xf numFmtId="165" fontId="0" fillId="11" borderId="6" xfId="0" applyNumberFormat="1" applyFill="1" applyBorder="1" applyAlignment="1">
      <alignment horizontal="center" vertical="center" wrapText="1"/>
    </xf>
    <xf numFmtId="165" fontId="1" fillId="11" borderId="6" xfId="1" applyNumberFormat="1" applyFill="1" applyBorder="1" applyAlignment="1">
      <alignment horizontal="center" vertical="center" wrapText="1"/>
    </xf>
    <xf numFmtId="165" fontId="0" fillId="14" borderId="5" xfId="0" applyNumberFormat="1" applyFill="1" applyBorder="1" applyAlignment="1">
      <alignment horizontal="center" vertical="center" wrapText="1"/>
    </xf>
    <xf numFmtId="164" fontId="1" fillId="14" borderId="5" xfId="1" applyNumberFormat="1" applyFill="1" applyBorder="1" applyAlignment="1">
      <alignment horizontal="center" vertical="center" wrapText="1"/>
    </xf>
    <xf numFmtId="164" fontId="0" fillId="14" borderId="5" xfId="1" applyNumberFormat="1" applyFont="1" applyFill="1" applyBorder="1" applyAlignment="1">
      <alignment horizontal="center" vertical="center" wrapText="1"/>
    </xf>
    <xf numFmtId="164" fontId="1" fillId="14" borderId="4" xfId="1" applyNumberFormat="1" applyFill="1" applyBorder="1" applyAlignment="1">
      <alignment horizontal="center" vertical="center" wrapText="1"/>
    </xf>
    <xf numFmtId="164" fontId="7" fillId="12" borderId="5" xfId="0" applyNumberFormat="1" applyFont="1" applyFill="1" applyBorder="1" applyAlignment="1">
      <alignment horizontal="center" vertical="center" wrapText="1"/>
    </xf>
    <xf numFmtId="164" fontId="7" fillId="12" borderId="4" xfId="0" applyNumberFormat="1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/>
    </xf>
    <xf numFmtId="164" fontId="2" fillId="7" borderId="6" xfId="0" applyNumberFormat="1" applyFont="1" applyFill="1" applyBorder="1" applyAlignment="1">
      <alignment horizontal="center" vertical="center"/>
    </xf>
    <xf numFmtId="164" fontId="1" fillId="6" borderId="7" xfId="1" applyNumberFormat="1" applyFill="1" applyBorder="1" applyAlignment="1">
      <alignment horizontal="center" vertical="center" wrapText="1"/>
    </xf>
    <xf numFmtId="164" fontId="1" fillId="14" borderId="7" xfId="1" applyNumberFormat="1" applyFill="1" applyBorder="1" applyAlignment="1">
      <alignment horizontal="center" vertical="center" wrapText="1"/>
    </xf>
    <xf numFmtId="164" fontId="0" fillId="6" borderId="5" xfId="0" applyNumberFormat="1" applyFill="1" applyBorder="1" applyAlignment="1">
      <alignment horizontal="center" vertical="center" wrapText="1"/>
    </xf>
    <xf numFmtId="164" fontId="0" fillId="6" borderId="7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164" fontId="0" fillId="6" borderId="5" xfId="1" applyNumberFormat="1" applyFont="1" applyFill="1" applyBorder="1" applyAlignment="1">
      <alignment horizontal="center" vertical="center" wrapText="1"/>
    </xf>
    <xf numFmtId="164" fontId="0" fillId="6" borderId="7" xfId="1" applyNumberFormat="1" applyFont="1" applyFill="1" applyBorder="1" applyAlignment="1">
      <alignment horizontal="center" vertical="center" wrapText="1"/>
    </xf>
    <xf numFmtId="164" fontId="7" fillId="12" borderId="6" xfId="0" applyNumberFormat="1" applyFont="1" applyFill="1" applyBorder="1" applyAlignment="1">
      <alignment horizontal="center" vertical="center" wrapText="1"/>
    </xf>
    <xf numFmtId="164" fontId="7" fillId="11" borderId="5" xfId="1" applyNumberFormat="1" applyFont="1" applyFill="1" applyBorder="1" applyAlignment="1">
      <alignment horizontal="center" vertical="center" wrapText="1"/>
    </xf>
    <xf numFmtId="164" fontId="7" fillId="11" borderId="4" xfId="1" applyNumberFormat="1" applyFont="1" applyFill="1" applyBorder="1" applyAlignment="1">
      <alignment horizontal="center" vertical="center" wrapText="1"/>
    </xf>
    <xf numFmtId="165" fontId="1" fillId="14" borderId="5" xfId="1" applyNumberFormat="1" applyFill="1" applyBorder="1" applyAlignment="1">
      <alignment horizontal="center" vertical="center" wrapText="1"/>
    </xf>
    <xf numFmtId="165" fontId="1" fillId="14" borderId="4" xfId="1" applyNumberForma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17" fontId="0" fillId="14" borderId="6" xfId="0" applyNumberFormat="1" applyFill="1" applyBorder="1" applyAlignment="1">
      <alignment horizontal="center" vertical="center" wrapText="1"/>
    </xf>
    <xf numFmtId="17" fontId="0" fillId="14" borderId="4" xfId="0" applyNumberFormat="1" applyFill="1" applyBorder="1" applyAlignment="1">
      <alignment horizontal="center" vertical="center" wrapText="1"/>
    </xf>
    <xf numFmtId="165" fontId="2" fillId="7" borderId="5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 vertical="center"/>
    </xf>
    <xf numFmtId="165" fontId="2" fillId="9" borderId="5" xfId="1" applyNumberFormat="1" applyFont="1" applyFill="1" applyBorder="1" applyAlignment="1">
      <alignment horizontal="center" vertical="center" wrapText="1"/>
    </xf>
    <xf numFmtId="165" fontId="2" fillId="9" borderId="4" xfId="1" applyNumberFormat="1" applyFont="1" applyFill="1" applyBorder="1" applyAlignment="1">
      <alignment horizontal="center" vertical="center" wrapText="1"/>
    </xf>
    <xf numFmtId="164" fontId="1" fillId="6" borderId="6" xfId="1" applyNumberFormat="1" applyFill="1" applyBorder="1" applyAlignment="1">
      <alignment horizontal="center" vertical="center" wrapText="1"/>
    </xf>
    <xf numFmtId="164" fontId="0" fillId="6" borderId="6" xfId="1" applyNumberFormat="1" applyFont="1" applyFill="1" applyBorder="1" applyAlignment="1">
      <alignment horizontal="center" vertical="center" wrapText="1"/>
    </xf>
    <xf numFmtId="0" fontId="8" fillId="14" borderId="6" xfId="1" applyFont="1" applyFill="1" applyBorder="1" applyAlignment="1">
      <alignment horizontal="center" vertical="center" wrapText="1"/>
    </xf>
    <xf numFmtId="0" fontId="0" fillId="14" borderId="6" xfId="1" applyFont="1" applyFill="1" applyBorder="1" applyAlignment="1">
      <alignment horizontal="center" vertical="center" wrapText="1"/>
    </xf>
    <xf numFmtId="0" fontId="1" fillId="14" borderId="6" xfId="1" applyFill="1" applyBorder="1" applyAlignment="1">
      <alignment horizontal="center" vertical="center" wrapText="1"/>
    </xf>
    <xf numFmtId="164" fontId="1" fillId="14" borderId="6" xfId="1" applyNumberFormat="1" applyFill="1" applyBorder="1" applyAlignment="1">
      <alignment horizontal="center" vertical="center"/>
    </xf>
    <xf numFmtId="17" fontId="1" fillId="14" borderId="6" xfId="1" applyNumberFormat="1" applyFill="1" applyBorder="1" applyAlignment="1">
      <alignment horizontal="center" vertical="center" wrapText="1"/>
    </xf>
    <xf numFmtId="165" fontId="1" fillId="11" borderId="5" xfId="1" applyNumberFormat="1" applyFill="1" applyBorder="1" applyAlignment="1">
      <alignment horizontal="center" vertical="center" wrapText="1"/>
    </xf>
    <xf numFmtId="165" fontId="1" fillId="11" borderId="4" xfId="1" applyNumberFormat="1" applyFill="1" applyBorder="1" applyAlignment="1">
      <alignment horizontal="center" vertical="center" wrapText="1"/>
    </xf>
    <xf numFmtId="164" fontId="1" fillId="11" borderId="6" xfId="1" applyNumberFormat="1" applyFill="1" applyBorder="1" applyAlignment="1">
      <alignment horizontal="center" vertical="center" wrapText="1"/>
    </xf>
    <xf numFmtId="164" fontId="0" fillId="11" borderId="6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7" fontId="0" fillId="6" borderId="5" xfId="0" applyNumberFormat="1" applyFill="1" applyBorder="1" applyAlignment="1">
      <alignment horizontal="center" vertical="center" wrapText="1"/>
    </xf>
    <xf numFmtId="17" fontId="0" fillId="6" borderId="4" xfId="0" applyNumberFormat="1" applyFill="1" applyBorder="1" applyAlignment="1">
      <alignment horizontal="center" vertical="center" wrapText="1"/>
    </xf>
    <xf numFmtId="164" fontId="2" fillId="13" borderId="5" xfId="0" applyNumberFormat="1" applyFont="1" applyFill="1" applyBorder="1" applyAlignment="1">
      <alignment horizontal="center" vertical="center"/>
    </xf>
    <xf numFmtId="164" fontId="2" fillId="13" borderId="4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2" fillId="9" borderId="5" xfId="1" applyNumberFormat="1" applyFont="1" applyFill="1" applyBorder="1" applyAlignment="1">
      <alignment horizontal="center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17" fontId="1" fillId="6" borderId="6" xfId="1" applyNumberFormat="1" applyFill="1" applyBorder="1" applyAlignment="1">
      <alignment horizontal="center" vertical="center" wrapText="1"/>
    </xf>
    <xf numFmtId="0" fontId="0" fillId="6" borderId="6" xfId="1" applyFont="1" applyFill="1" applyBorder="1" applyAlignment="1">
      <alignment horizontal="center" vertical="center" wrapText="1"/>
    </xf>
    <xf numFmtId="164" fontId="0" fillId="6" borderId="4" xfId="1" applyNumberFormat="1" applyFont="1" applyFill="1" applyBorder="1" applyAlignment="1">
      <alignment horizontal="center" vertical="center" wrapText="1"/>
    </xf>
    <xf numFmtId="164" fontId="0" fillId="6" borderId="28" xfId="1" applyNumberFormat="1" applyFont="1" applyFill="1" applyBorder="1" applyAlignment="1">
      <alignment horizontal="center" vertical="center" wrapText="1"/>
    </xf>
    <xf numFmtId="164" fontId="1" fillId="6" borderId="28" xfId="1" applyNumberFormat="1" applyFill="1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center" vertical="center" wrapText="1"/>
    </xf>
    <xf numFmtId="164" fontId="0" fillId="6" borderId="10" xfId="0" applyNumberFormat="1" applyFill="1" applyBorder="1" applyAlignment="1">
      <alignment horizontal="center" vertical="center" wrapText="1"/>
    </xf>
    <xf numFmtId="164" fontId="1" fillId="6" borderId="6" xfId="1" applyNumberFormat="1" applyFill="1" applyBorder="1" applyAlignment="1">
      <alignment horizontal="center" vertical="center"/>
    </xf>
    <xf numFmtId="164" fontId="1" fillId="6" borderId="30" xfId="1" applyNumberFormat="1" applyFill="1" applyBorder="1" applyAlignment="1">
      <alignment horizontal="center" vertical="center" wrapText="1"/>
    </xf>
    <xf numFmtId="17" fontId="0" fillId="6" borderId="7" xfId="0" applyNumberFormat="1" applyFill="1" applyBorder="1" applyAlignment="1">
      <alignment horizontal="center" vertical="center" wrapText="1"/>
    </xf>
    <xf numFmtId="17" fontId="7" fillId="12" borderId="5" xfId="0" applyNumberFormat="1" applyFont="1" applyFill="1" applyBorder="1" applyAlignment="1">
      <alignment horizontal="center" vertical="center" wrapText="1"/>
    </xf>
    <xf numFmtId="17" fontId="7" fillId="12" borderId="4" xfId="0" applyNumberFormat="1" applyFont="1" applyFill="1" applyBorder="1" applyAlignment="1">
      <alignment horizontal="center" vertical="center" wrapText="1"/>
    </xf>
    <xf numFmtId="164" fontId="7" fillId="12" borderId="5" xfId="1" applyNumberFormat="1" applyFont="1" applyFill="1" applyBorder="1" applyAlignment="1">
      <alignment horizontal="center" vertical="center" wrapText="1"/>
    </xf>
    <xf numFmtId="164" fontId="7" fillId="12" borderId="4" xfId="1" applyNumberFormat="1" applyFont="1" applyFill="1" applyBorder="1" applyAlignment="1">
      <alignment horizontal="center" vertical="center" wrapText="1"/>
    </xf>
    <xf numFmtId="17" fontId="7" fillId="12" borderId="6" xfId="0" applyNumberFormat="1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17" fontId="7" fillId="11" borderId="5" xfId="1" applyNumberFormat="1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1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17" fontId="0" fillId="6" borderId="6" xfId="0" applyNumberFormat="1" applyFill="1" applyBorder="1" applyAlignment="1">
      <alignment horizontal="center" vertical="center" wrapText="1"/>
    </xf>
    <xf numFmtId="164" fontId="0" fillId="6" borderId="6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17" fontId="7" fillId="11" borderId="5" xfId="0" applyNumberFormat="1" applyFont="1" applyFill="1" applyBorder="1" applyAlignment="1">
      <alignment horizontal="center" vertical="center" wrapText="1"/>
    </xf>
    <xf numFmtId="17" fontId="0" fillId="14" borderId="7" xfId="0" applyNumberFormat="1" applyFill="1" applyBorder="1" applyAlignment="1">
      <alignment horizontal="center" vertical="center" wrapText="1"/>
    </xf>
    <xf numFmtId="17" fontId="0" fillId="12" borderId="6" xfId="0" applyNumberFormat="1" applyFill="1" applyBorder="1" applyAlignment="1">
      <alignment horizontal="center" vertical="center" wrapText="1"/>
    </xf>
    <xf numFmtId="17" fontId="0" fillId="12" borderId="5" xfId="0" applyNumberFormat="1" applyFill="1" applyBorder="1" applyAlignment="1">
      <alignment horizontal="center" vertical="center" wrapText="1"/>
    </xf>
    <xf numFmtId="17" fontId="0" fillId="12" borderId="4" xfId="0" applyNumberForma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165" fontId="0" fillId="12" borderId="6" xfId="0" applyNumberFormat="1" applyFill="1" applyBorder="1" applyAlignment="1">
      <alignment horizontal="center" vertical="center" wrapText="1"/>
    </xf>
    <xf numFmtId="165" fontId="1" fillId="12" borderId="6" xfId="1" applyNumberFormat="1" applyFill="1" applyBorder="1" applyAlignment="1">
      <alignment horizontal="center" vertical="center" wrapText="1"/>
    </xf>
    <xf numFmtId="165" fontId="0" fillId="12" borderId="5" xfId="1" applyNumberFormat="1" applyFont="1" applyFill="1" applyBorder="1" applyAlignment="1">
      <alignment horizontal="center" vertical="center" wrapText="1"/>
    </xf>
    <xf numFmtId="165" fontId="0" fillId="12" borderId="4" xfId="1" applyNumberFormat="1" applyFont="1" applyFill="1" applyBorder="1" applyAlignment="1">
      <alignment horizontal="center" vertical="center" wrapText="1"/>
    </xf>
    <xf numFmtId="164" fontId="0" fillId="12" borderId="6" xfId="1" applyNumberFormat="1" applyFont="1" applyFill="1" applyBorder="1" applyAlignment="1">
      <alignment horizontal="center" vertical="center" wrapText="1"/>
    </xf>
    <xf numFmtId="164" fontId="1" fillId="12" borderId="6" xfId="1" applyNumberFormat="1" applyFill="1" applyBorder="1" applyAlignment="1">
      <alignment horizontal="center" vertical="center" wrapText="1"/>
    </xf>
    <xf numFmtId="165" fontId="0" fillId="11" borderId="5" xfId="1" applyNumberFormat="1" applyFont="1" applyFill="1" applyBorder="1" applyAlignment="1">
      <alignment horizontal="center" vertical="center" wrapText="1"/>
    </xf>
    <xf numFmtId="165" fontId="0" fillId="11" borderId="4" xfId="1" applyNumberFormat="1" applyFont="1" applyFill="1" applyBorder="1" applyAlignment="1">
      <alignment horizontal="center" vertical="center" wrapText="1"/>
    </xf>
    <xf numFmtId="165" fontId="2" fillId="7" borderId="6" xfId="0" applyNumberFormat="1" applyFont="1" applyFill="1" applyBorder="1" applyAlignment="1">
      <alignment horizontal="center" vertical="center"/>
    </xf>
    <xf numFmtId="165" fontId="2" fillId="7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0" fillId="7" borderId="13" xfId="0" applyNumberFormat="1" applyFill="1" applyBorder="1" applyAlignment="1">
      <alignment horizontal="center" vertical="center" wrapText="1"/>
    </xf>
    <xf numFmtId="17" fontId="0" fillId="7" borderId="8" xfId="0" applyNumberFormat="1" applyFill="1" applyBorder="1" applyAlignment="1">
      <alignment horizontal="center" vertical="center" wrapText="1"/>
    </xf>
    <xf numFmtId="17" fontId="0" fillId="7" borderId="9" xfId="0" applyNumberFormat="1" applyFill="1" applyBorder="1" applyAlignment="1">
      <alignment horizontal="center" vertical="center" wrapText="1"/>
    </xf>
    <xf numFmtId="17" fontId="0" fillId="7" borderId="14" xfId="0" applyNumberFormat="1" applyFill="1" applyBorder="1" applyAlignment="1">
      <alignment horizontal="center" vertical="center" wrapText="1"/>
    </xf>
    <xf numFmtId="17" fontId="0" fillId="7" borderId="0" xfId="0" applyNumberFormat="1" applyFill="1" applyAlignment="1">
      <alignment horizontal="center" vertical="center" wrapText="1"/>
    </xf>
    <xf numFmtId="17" fontId="0" fillId="7" borderId="10" xfId="0" applyNumberFormat="1" applyFill="1" applyBorder="1" applyAlignment="1">
      <alignment horizontal="center" vertical="center" wrapText="1"/>
    </xf>
    <xf numFmtId="17" fontId="0" fillId="7" borderId="15" xfId="0" applyNumberFormat="1" applyFill="1" applyBorder="1" applyAlignment="1">
      <alignment horizontal="center" vertical="center" wrapText="1"/>
    </xf>
    <xf numFmtId="17" fontId="0" fillId="7" borderId="11" xfId="0" applyNumberFormat="1" applyFill="1" applyBorder="1" applyAlignment="1">
      <alignment horizontal="center" vertical="center" wrapText="1"/>
    </xf>
    <xf numFmtId="17" fontId="0" fillId="7" borderId="12" xfId="0" applyNumberFormat="1" applyFill="1" applyBorder="1" applyAlignment="1">
      <alignment horizontal="center" vertical="center" wrapText="1"/>
    </xf>
    <xf numFmtId="17" fontId="0" fillId="6" borderId="14" xfId="0" applyNumberFormat="1" applyFill="1" applyBorder="1" applyAlignment="1">
      <alignment horizontal="center" vertical="center" wrapText="1"/>
    </xf>
    <xf numFmtId="17" fontId="0" fillId="6" borderId="0" xfId="0" applyNumberFormat="1" applyFill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11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165" fontId="12" fillId="16" borderId="0" xfId="0" applyNumberFormat="1" applyFont="1" applyFill="1" applyAlignment="1">
      <alignment horizontal="center" vertical="center"/>
    </xf>
    <xf numFmtId="0" fontId="12" fillId="16" borderId="0" xfId="0" applyFont="1" applyFill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64" fontId="2" fillId="7" borderId="7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17" fontId="0" fillId="6" borderId="6" xfId="1" applyNumberFormat="1" applyFont="1" applyFill="1" applyBorder="1" applyAlignment="1">
      <alignment horizontal="center" vertical="center" wrapText="1"/>
    </xf>
    <xf numFmtId="164" fontId="0" fillId="6" borderId="6" xfId="0" applyNumberFormat="1" applyFill="1" applyBorder="1" applyAlignment="1">
      <alignment horizontal="center" vertical="center"/>
    </xf>
    <xf numFmtId="165" fontId="1" fillId="6" borderId="6" xfId="1" applyNumberFormat="1" applyFill="1" applyBorder="1" applyAlignment="1">
      <alignment horizontal="center" vertical="center"/>
    </xf>
    <xf numFmtId="164" fontId="0" fillId="6" borderId="6" xfId="1" applyNumberFormat="1" applyFont="1" applyFill="1" applyBorder="1" applyAlignment="1">
      <alignment horizontal="center" vertical="center"/>
    </xf>
    <xf numFmtId="0" fontId="1" fillId="6" borderId="5" xfId="1" applyFill="1" applyBorder="1" applyAlignment="1">
      <alignment horizontal="center" vertical="center" wrapText="1"/>
    </xf>
    <xf numFmtId="0" fontId="1" fillId="6" borderId="4" xfId="1" applyFill="1" applyBorder="1" applyAlignment="1">
      <alignment horizontal="center" vertical="center" wrapText="1"/>
    </xf>
    <xf numFmtId="0" fontId="1" fillId="6" borderId="6" xfId="1" applyNumberFormat="1" applyFill="1" applyBorder="1" applyAlignment="1">
      <alignment horizontal="center" vertical="center" wrapText="1"/>
    </xf>
    <xf numFmtId="164" fontId="0" fillId="9" borderId="6" xfId="1" applyNumberFormat="1" applyFont="1" applyFill="1" applyBorder="1" applyAlignment="1">
      <alignment horizontal="center" vertical="center" wrapText="1"/>
    </xf>
    <xf numFmtId="164" fontId="1" fillId="9" borderId="6" xfId="1" applyNumberForma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</cellXfs>
  <cellStyles count="2">
    <cellStyle name="40% - Accent3" xfId="1" builtinId="39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6"/>
  <sheetViews>
    <sheetView tabSelected="1" zoomScale="50" zoomScaleNormal="50" workbookViewId="0">
      <selection activeCell="D20" sqref="D20:D21"/>
    </sheetView>
  </sheetViews>
  <sheetFormatPr defaultRowHeight="15" customHeight="1" x14ac:dyDescent="0.3"/>
  <cols>
    <col min="1" max="2" width="19" customWidth="1"/>
    <col min="3" max="3" width="15.88671875" style="1" customWidth="1"/>
    <col min="4" max="4" width="54.88671875" style="1" customWidth="1"/>
    <col min="5" max="5" width="17.5546875" style="2" customWidth="1"/>
    <col min="6" max="6" width="17.5546875" style="2" hidden="1" customWidth="1"/>
    <col min="7" max="8" width="17.5546875" style="2" customWidth="1"/>
    <col min="9" max="9" width="17.5546875" style="2" hidden="1" customWidth="1"/>
    <col min="10" max="10" width="17.5546875" style="2" customWidth="1"/>
    <col min="11" max="13" width="17.5546875" style="2" hidden="1" customWidth="1"/>
    <col min="14" max="14" width="23.44140625" style="2" customWidth="1"/>
    <col min="15" max="27" width="17.5546875" style="2" customWidth="1"/>
  </cols>
  <sheetData>
    <row r="1" spans="1:27" ht="37.200000000000003" thickBot="1" x14ac:dyDescent="0.35">
      <c r="A1" s="171" t="s">
        <v>0</v>
      </c>
      <c r="B1" s="171"/>
      <c r="C1" s="171"/>
      <c r="D1" s="171"/>
      <c r="F1" s="42" t="s">
        <v>2</v>
      </c>
    </row>
    <row r="2" spans="1:27" ht="42.75" customHeight="1" thickBot="1" x14ac:dyDescent="0.35">
      <c r="A2" s="152" t="s">
        <v>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1:27" s="3" customFormat="1" ht="28.8" x14ac:dyDescent="0.3">
      <c r="A3" s="9" t="s">
        <v>4</v>
      </c>
      <c r="B3" s="9" t="s">
        <v>5</v>
      </c>
      <c r="C3" s="10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/>
      <c r="O3" s="12">
        <v>45017</v>
      </c>
      <c r="P3" s="12">
        <v>45047</v>
      </c>
      <c r="Q3" s="12">
        <v>45078</v>
      </c>
      <c r="R3" s="12">
        <v>45108</v>
      </c>
      <c r="S3" s="12">
        <v>45139</v>
      </c>
      <c r="T3" s="12">
        <v>45170</v>
      </c>
      <c r="U3" s="12">
        <v>45200</v>
      </c>
      <c r="V3" s="12">
        <v>45231</v>
      </c>
      <c r="W3" s="12">
        <v>45261</v>
      </c>
      <c r="X3" s="12">
        <v>45292</v>
      </c>
      <c r="Y3" s="12">
        <v>45323</v>
      </c>
      <c r="Z3" s="12">
        <v>45352</v>
      </c>
      <c r="AA3" s="12" t="s">
        <v>17</v>
      </c>
    </row>
    <row r="4" spans="1:27" s="8" customFormat="1" ht="19.5" customHeight="1" x14ac:dyDescent="0.3">
      <c r="A4" s="122">
        <v>45108</v>
      </c>
      <c r="B4" s="123" t="s">
        <v>21</v>
      </c>
      <c r="C4" s="112" t="s">
        <v>22</v>
      </c>
      <c r="D4" s="112" t="s">
        <v>23</v>
      </c>
      <c r="E4" s="130">
        <v>250000</v>
      </c>
      <c r="F4" s="131">
        <v>100000</v>
      </c>
      <c r="G4" s="167">
        <v>125000</v>
      </c>
      <c r="H4" s="170" t="s">
        <v>24</v>
      </c>
      <c r="I4" s="169"/>
      <c r="J4" s="128" t="s">
        <v>25</v>
      </c>
      <c r="K4" s="142" t="s">
        <v>26</v>
      </c>
      <c r="L4" s="116" t="s">
        <v>27</v>
      </c>
      <c r="M4" s="116" t="s">
        <v>28</v>
      </c>
      <c r="N4" s="13" t="s">
        <v>29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4">
        <f t="shared" ref="AA4:AA5" si="0">SUM(O4:Z4)</f>
        <v>0</v>
      </c>
    </row>
    <row r="5" spans="1:27" s="8" customFormat="1" ht="19.5" customHeight="1" x14ac:dyDescent="0.3">
      <c r="A5" s="122"/>
      <c r="B5" s="124"/>
      <c r="C5" s="112"/>
      <c r="D5" s="112"/>
      <c r="E5" s="130"/>
      <c r="F5" s="131"/>
      <c r="G5" s="168"/>
      <c r="H5" s="169"/>
      <c r="I5" s="169"/>
      <c r="J5" s="129"/>
      <c r="K5" s="144"/>
      <c r="L5" s="117"/>
      <c r="M5" s="117"/>
      <c r="N5" s="14" t="s">
        <v>31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4">
        <f t="shared" si="0"/>
        <v>0</v>
      </c>
    </row>
    <row r="6" spans="1:27" s="8" customFormat="1" ht="19.5" customHeight="1" x14ac:dyDescent="0.3">
      <c r="A6" s="154">
        <v>44743</v>
      </c>
      <c r="B6" s="127" t="s">
        <v>21</v>
      </c>
      <c r="C6" s="118" t="s">
        <v>32</v>
      </c>
      <c r="D6" s="118" t="s">
        <v>33</v>
      </c>
      <c r="E6" s="119">
        <v>50000</v>
      </c>
      <c r="F6" s="113">
        <v>40000</v>
      </c>
      <c r="G6" s="150">
        <f>SUM(O6:Q6)</f>
        <v>12000</v>
      </c>
      <c r="H6" s="114" t="s">
        <v>34</v>
      </c>
      <c r="I6" s="115"/>
      <c r="J6" s="134" t="s">
        <v>25</v>
      </c>
      <c r="K6" s="142" t="s">
        <v>35</v>
      </c>
      <c r="L6" s="116" t="s">
        <v>27</v>
      </c>
      <c r="M6" s="116" t="s">
        <v>28</v>
      </c>
      <c r="N6" s="13" t="s">
        <v>29</v>
      </c>
      <c r="O6" s="53">
        <v>4000</v>
      </c>
      <c r="P6" s="53">
        <v>4000</v>
      </c>
      <c r="Q6" s="53">
        <v>4000</v>
      </c>
      <c r="R6" s="56"/>
      <c r="S6" s="56"/>
      <c r="T6" s="56"/>
      <c r="U6" s="56"/>
      <c r="V6" s="56"/>
      <c r="W6" s="56"/>
      <c r="X6" s="56"/>
      <c r="Y6" s="56"/>
      <c r="Z6" s="56"/>
      <c r="AA6" s="54">
        <f>SUM(O6:Z6)</f>
        <v>12000</v>
      </c>
    </row>
    <row r="7" spans="1:27" s="8" customFormat="1" ht="19.5" customHeight="1" x14ac:dyDescent="0.3">
      <c r="A7" s="154"/>
      <c r="B7" s="155"/>
      <c r="C7" s="118"/>
      <c r="D7" s="118"/>
      <c r="E7" s="119"/>
      <c r="F7" s="113"/>
      <c r="G7" s="151"/>
      <c r="H7" s="115"/>
      <c r="I7" s="115"/>
      <c r="J7" s="135"/>
      <c r="K7" s="144"/>
      <c r="L7" s="117"/>
      <c r="M7" s="117"/>
      <c r="N7" s="14" t="s">
        <v>31</v>
      </c>
      <c r="O7" s="55">
        <v>3979.58</v>
      </c>
      <c r="P7" s="55">
        <v>11938.75</v>
      </c>
      <c r="Q7" s="55">
        <v>568.51</v>
      </c>
      <c r="R7" s="56"/>
      <c r="S7" s="56"/>
      <c r="T7" s="56"/>
      <c r="U7" s="56"/>
      <c r="V7" s="56"/>
      <c r="W7" s="56"/>
      <c r="X7" s="56"/>
      <c r="Y7" s="56"/>
      <c r="Z7" s="56"/>
      <c r="AA7" s="54">
        <f t="shared" ref="AA7:AA9" si="1">SUM(O7:Z7)</f>
        <v>16486.84</v>
      </c>
    </row>
    <row r="8" spans="1:27" s="8" customFormat="1" ht="19.5" customHeight="1" x14ac:dyDescent="0.3">
      <c r="A8" s="154">
        <v>45017</v>
      </c>
      <c r="B8" s="127" t="s">
        <v>21</v>
      </c>
      <c r="C8" s="118" t="s">
        <v>37</v>
      </c>
      <c r="D8" s="118" t="s">
        <v>38</v>
      </c>
      <c r="E8" s="150">
        <v>36000</v>
      </c>
      <c r="F8" s="113">
        <f>(E8/12)*7</f>
        <v>21000</v>
      </c>
      <c r="G8" s="150">
        <v>36000</v>
      </c>
      <c r="H8" s="114" t="s">
        <v>39</v>
      </c>
      <c r="I8" s="115"/>
      <c r="J8" s="134" t="s">
        <v>25</v>
      </c>
      <c r="K8" s="142" t="s">
        <v>35</v>
      </c>
      <c r="L8" s="116" t="s">
        <v>27</v>
      </c>
      <c r="M8" s="116" t="s">
        <v>28</v>
      </c>
      <c r="N8" s="13" t="s">
        <v>29</v>
      </c>
      <c r="O8" s="53">
        <v>3000</v>
      </c>
      <c r="P8" s="53">
        <v>3000</v>
      </c>
      <c r="Q8" s="53">
        <v>3000</v>
      </c>
      <c r="R8" s="53">
        <v>3000</v>
      </c>
      <c r="S8" s="53">
        <v>3000</v>
      </c>
      <c r="T8" s="53">
        <v>3000</v>
      </c>
      <c r="U8" s="53">
        <v>3000</v>
      </c>
      <c r="V8" s="53">
        <v>3000</v>
      </c>
      <c r="W8" s="53">
        <v>3000</v>
      </c>
      <c r="X8" s="53">
        <v>3000</v>
      </c>
      <c r="Y8" s="53">
        <v>3000</v>
      </c>
      <c r="Z8" s="53">
        <v>3000</v>
      </c>
      <c r="AA8" s="54">
        <f t="shared" si="1"/>
        <v>36000</v>
      </c>
    </row>
    <row r="9" spans="1:27" s="8" customFormat="1" ht="19.5" customHeight="1" x14ac:dyDescent="0.3">
      <c r="A9" s="154"/>
      <c r="B9" s="155"/>
      <c r="C9" s="118"/>
      <c r="D9" s="118"/>
      <c r="E9" s="151"/>
      <c r="F9" s="113"/>
      <c r="G9" s="151"/>
      <c r="H9" s="115"/>
      <c r="I9" s="115"/>
      <c r="J9" s="135"/>
      <c r="K9" s="144"/>
      <c r="L9" s="117"/>
      <c r="M9" s="117"/>
      <c r="N9" s="14" t="s">
        <v>31</v>
      </c>
      <c r="O9" s="55">
        <v>7327.97</v>
      </c>
      <c r="P9" s="55">
        <v>7716.08</v>
      </c>
      <c r="Q9" s="55">
        <v>2521.08</v>
      </c>
      <c r="R9" s="55">
        <v>11680.04</v>
      </c>
      <c r="S9" s="55">
        <v>8535.5499999999993</v>
      </c>
      <c r="T9" s="55">
        <v>9535.34</v>
      </c>
      <c r="U9" s="55">
        <v>17663</v>
      </c>
      <c r="V9" s="55">
        <v>12801</v>
      </c>
      <c r="W9" s="55">
        <v>13111</v>
      </c>
      <c r="X9" s="55"/>
      <c r="Y9" s="55"/>
      <c r="Z9" s="55"/>
      <c r="AA9" s="54">
        <f t="shared" si="1"/>
        <v>90891.06</v>
      </c>
    </row>
    <row r="10" spans="1:27" s="8" customFormat="1" ht="19.5" customHeight="1" x14ac:dyDescent="0.3">
      <c r="A10" s="154">
        <v>45017</v>
      </c>
      <c r="B10" s="127" t="s">
        <v>21</v>
      </c>
      <c r="C10" s="118" t="s">
        <v>40</v>
      </c>
      <c r="D10" s="118" t="s">
        <v>41</v>
      </c>
      <c r="E10" s="119">
        <v>36000</v>
      </c>
      <c r="F10" s="113">
        <v>60000</v>
      </c>
      <c r="G10" s="150">
        <v>36000</v>
      </c>
      <c r="H10" s="114" t="s">
        <v>42</v>
      </c>
      <c r="I10" s="115"/>
      <c r="J10" s="134" t="s">
        <v>25</v>
      </c>
      <c r="K10" s="142" t="s">
        <v>35</v>
      </c>
      <c r="L10" s="116" t="s">
        <v>27</v>
      </c>
      <c r="M10" s="116" t="s">
        <v>28</v>
      </c>
      <c r="N10" s="13" t="s">
        <v>29</v>
      </c>
      <c r="O10" s="53">
        <v>3000</v>
      </c>
      <c r="P10" s="53">
        <v>3000</v>
      </c>
      <c r="Q10" s="53">
        <v>3000</v>
      </c>
      <c r="R10" s="53">
        <v>3000</v>
      </c>
      <c r="S10" s="53">
        <v>3000</v>
      </c>
      <c r="T10" s="53">
        <v>3000</v>
      </c>
      <c r="U10" s="53">
        <v>3000</v>
      </c>
      <c r="V10" s="53">
        <v>3000</v>
      </c>
      <c r="W10" s="53">
        <v>3000</v>
      </c>
      <c r="X10" s="53">
        <v>3000</v>
      </c>
      <c r="Y10" s="53">
        <v>3000</v>
      </c>
      <c r="Z10" s="53">
        <v>3000</v>
      </c>
      <c r="AA10" s="54">
        <f t="shared" ref="AA10:AA11" si="2">SUM(O10:Z10)</f>
        <v>36000</v>
      </c>
    </row>
    <row r="11" spans="1:27" s="8" customFormat="1" ht="19.5" customHeight="1" x14ac:dyDescent="0.3">
      <c r="A11" s="154"/>
      <c r="B11" s="155"/>
      <c r="C11" s="118"/>
      <c r="D11" s="118"/>
      <c r="E11" s="119"/>
      <c r="F11" s="113"/>
      <c r="G11" s="151"/>
      <c r="H11" s="115"/>
      <c r="I11" s="115"/>
      <c r="J11" s="135"/>
      <c r="K11" s="144"/>
      <c r="L11" s="117"/>
      <c r="M11" s="117"/>
      <c r="N11" s="14" t="s">
        <v>31</v>
      </c>
      <c r="O11" s="55">
        <v>1365</v>
      </c>
      <c r="P11" s="55">
        <v>1365</v>
      </c>
      <c r="Q11" s="55">
        <v>2047.86</v>
      </c>
      <c r="R11" s="55">
        <v>4095.72</v>
      </c>
      <c r="S11" s="55">
        <v>0</v>
      </c>
      <c r="T11" s="55">
        <v>6826.2</v>
      </c>
      <c r="U11" s="55">
        <v>682.62</v>
      </c>
      <c r="V11" s="55">
        <v>11072.5</v>
      </c>
      <c r="W11" s="55">
        <v>6144</v>
      </c>
      <c r="X11" s="55"/>
      <c r="Y11" s="55"/>
      <c r="Z11" s="55"/>
      <c r="AA11" s="54">
        <f t="shared" si="2"/>
        <v>33598.9</v>
      </c>
    </row>
    <row r="12" spans="1:27" s="8" customFormat="1" ht="19.5" customHeight="1" x14ac:dyDescent="0.3">
      <c r="A12" s="154">
        <v>44835</v>
      </c>
      <c r="B12" s="127" t="s">
        <v>21</v>
      </c>
      <c r="C12" s="118" t="s">
        <v>43</v>
      </c>
      <c r="D12" s="118" t="s">
        <v>44</v>
      </c>
      <c r="E12" s="119">
        <v>110000</v>
      </c>
      <c r="F12" s="113">
        <v>36000</v>
      </c>
      <c r="G12" s="150">
        <f>SUM(O12:V12)</f>
        <v>73328</v>
      </c>
      <c r="H12" s="114" t="s">
        <v>39</v>
      </c>
      <c r="I12" s="115"/>
      <c r="J12" s="134" t="s">
        <v>25</v>
      </c>
      <c r="K12" s="142" t="s">
        <v>35</v>
      </c>
      <c r="L12" s="116" t="s">
        <v>27</v>
      </c>
      <c r="M12" s="116" t="s">
        <v>28</v>
      </c>
      <c r="N12" s="13" t="s">
        <v>29</v>
      </c>
      <c r="O12" s="53">
        <v>9166</v>
      </c>
      <c r="P12" s="53">
        <v>9166</v>
      </c>
      <c r="Q12" s="53">
        <v>9166</v>
      </c>
      <c r="R12" s="53">
        <v>9166</v>
      </c>
      <c r="S12" s="53">
        <v>9166</v>
      </c>
      <c r="T12" s="53">
        <v>9166</v>
      </c>
      <c r="U12" s="53">
        <v>9166</v>
      </c>
      <c r="V12" s="53">
        <v>9166</v>
      </c>
      <c r="W12" s="57"/>
      <c r="X12" s="57"/>
      <c r="Y12" s="57"/>
      <c r="Z12" s="57"/>
      <c r="AA12" s="54">
        <f t="shared" ref="AA12:AA13" si="3">SUM(O12:Z12)</f>
        <v>73328</v>
      </c>
    </row>
    <row r="13" spans="1:27" s="8" customFormat="1" ht="19.5" customHeight="1" x14ac:dyDescent="0.3">
      <c r="A13" s="154"/>
      <c r="B13" s="155"/>
      <c r="C13" s="118"/>
      <c r="D13" s="118"/>
      <c r="E13" s="119"/>
      <c r="F13" s="113"/>
      <c r="G13" s="151"/>
      <c r="H13" s="115"/>
      <c r="I13" s="115"/>
      <c r="J13" s="135"/>
      <c r="K13" s="144"/>
      <c r="L13" s="117"/>
      <c r="M13" s="117"/>
      <c r="N13" s="14" t="s">
        <v>31</v>
      </c>
      <c r="O13" s="55">
        <v>0</v>
      </c>
      <c r="P13" s="55">
        <v>0</v>
      </c>
      <c r="Q13" s="55">
        <v>4157.17</v>
      </c>
      <c r="R13" s="55">
        <v>0</v>
      </c>
      <c r="S13" s="55">
        <v>4546</v>
      </c>
      <c r="T13" s="55">
        <v>2793.25</v>
      </c>
      <c r="U13" s="55">
        <v>9223.61</v>
      </c>
      <c r="V13" s="55">
        <v>4308.71</v>
      </c>
      <c r="W13" s="57"/>
      <c r="X13" s="57"/>
      <c r="Y13" s="57"/>
      <c r="Z13" s="57"/>
      <c r="AA13" s="54">
        <f t="shared" si="3"/>
        <v>25028.739999999998</v>
      </c>
    </row>
    <row r="14" spans="1:27" s="8" customFormat="1" ht="19.5" customHeight="1" x14ac:dyDescent="0.3">
      <c r="A14" s="154">
        <v>45261</v>
      </c>
      <c r="B14" s="127" t="s">
        <v>21</v>
      </c>
      <c r="C14" s="118" t="s">
        <v>45</v>
      </c>
      <c r="D14" s="118" t="s">
        <v>46</v>
      </c>
      <c r="E14" s="119">
        <v>150000</v>
      </c>
      <c r="F14" s="113">
        <v>130000</v>
      </c>
      <c r="G14" s="150">
        <v>100000</v>
      </c>
      <c r="H14" s="114" t="s">
        <v>47</v>
      </c>
      <c r="I14" s="115"/>
      <c r="J14" s="134" t="s">
        <v>25</v>
      </c>
      <c r="K14" s="142" t="s">
        <v>35</v>
      </c>
      <c r="L14" s="116" t="s">
        <v>27</v>
      </c>
      <c r="M14" s="116" t="s">
        <v>28</v>
      </c>
      <c r="N14" s="13" t="s">
        <v>29</v>
      </c>
      <c r="O14" s="56"/>
      <c r="P14" s="56"/>
      <c r="Q14" s="56"/>
      <c r="R14" s="56"/>
      <c r="S14" s="56"/>
      <c r="T14" s="56"/>
      <c r="U14" s="56"/>
      <c r="V14" s="53">
        <v>12500</v>
      </c>
      <c r="W14" s="53">
        <v>12500</v>
      </c>
      <c r="X14" s="53">
        <v>12500</v>
      </c>
      <c r="Y14" s="53">
        <v>12500</v>
      </c>
      <c r="Z14" s="53">
        <v>12500</v>
      </c>
      <c r="AA14" s="54">
        <f t="shared" ref="AA14:AA15" si="4">SUM(O14:Z14)</f>
        <v>62500</v>
      </c>
    </row>
    <row r="15" spans="1:27" s="8" customFormat="1" ht="19.5" customHeight="1" x14ac:dyDescent="0.3">
      <c r="A15" s="154"/>
      <c r="B15" s="155"/>
      <c r="C15" s="118"/>
      <c r="D15" s="118"/>
      <c r="E15" s="119"/>
      <c r="F15" s="113"/>
      <c r="G15" s="151"/>
      <c r="H15" s="115"/>
      <c r="I15" s="115"/>
      <c r="J15" s="135"/>
      <c r="K15" s="144"/>
      <c r="L15" s="117"/>
      <c r="M15" s="117"/>
      <c r="N15" s="14" t="s">
        <v>31</v>
      </c>
      <c r="O15" s="56"/>
      <c r="P15" s="56"/>
      <c r="Q15" s="56"/>
      <c r="R15" s="56"/>
      <c r="S15" s="56"/>
      <c r="T15" s="56"/>
      <c r="U15" s="56"/>
      <c r="V15" s="55">
        <v>11580.4</v>
      </c>
      <c r="W15" s="55">
        <v>8908</v>
      </c>
      <c r="X15" s="55"/>
      <c r="Y15" s="55"/>
      <c r="Z15" s="55"/>
      <c r="AA15" s="54">
        <f t="shared" si="4"/>
        <v>20488.400000000001</v>
      </c>
    </row>
    <row r="16" spans="1:27" s="8" customFormat="1" ht="19.5" customHeight="1" x14ac:dyDescent="0.3">
      <c r="A16" s="154">
        <v>44835</v>
      </c>
      <c r="B16" s="127" t="s">
        <v>21</v>
      </c>
      <c r="C16" s="118" t="s">
        <v>48</v>
      </c>
      <c r="D16" s="118" t="s">
        <v>49</v>
      </c>
      <c r="E16" s="119">
        <v>400000</v>
      </c>
      <c r="F16" s="113">
        <v>165000</v>
      </c>
      <c r="G16" s="110">
        <f>SUM(O16:U16)</f>
        <v>192500</v>
      </c>
      <c r="H16" s="114" t="s">
        <v>50</v>
      </c>
      <c r="I16" s="115"/>
      <c r="J16" s="134" t="s">
        <v>25</v>
      </c>
      <c r="K16" s="142" t="s">
        <v>35</v>
      </c>
      <c r="L16" s="116" t="s">
        <v>27</v>
      </c>
      <c r="M16" s="116" t="s">
        <v>28</v>
      </c>
      <c r="N16" s="13" t="s">
        <v>29</v>
      </c>
      <c r="O16" s="53">
        <v>27500</v>
      </c>
      <c r="P16" s="53">
        <v>27500</v>
      </c>
      <c r="Q16" s="53">
        <v>27500</v>
      </c>
      <c r="R16" s="53">
        <v>27500</v>
      </c>
      <c r="S16" s="53">
        <v>27500</v>
      </c>
      <c r="T16" s="53">
        <v>27500</v>
      </c>
      <c r="U16" s="53">
        <v>27500</v>
      </c>
      <c r="V16" s="56"/>
      <c r="W16" s="56"/>
      <c r="X16" s="56"/>
      <c r="Y16" s="56"/>
      <c r="Z16" s="56"/>
      <c r="AA16" s="54">
        <f t="shared" ref="AA16:AA17" si="5">SUM(O16:Z16)</f>
        <v>192500</v>
      </c>
    </row>
    <row r="17" spans="1:27" s="8" customFormat="1" ht="19.5" customHeight="1" x14ac:dyDescent="0.3">
      <c r="A17" s="154"/>
      <c r="B17" s="155"/>
      <c r="C17" s="118"/>
      <c r="D17" s="118"/>
      <c r="E17" s="119"/>
      <c r="F17" s="113"/>
      <c r="G17" s="111"/>
      <c r="H17" s="115"/>
      <c r="I17" s="115"/>
      <c r="J17" s="135"/>
      <c r="K17" s="144"/>
      <c r="L17" s="117"/>
      <c r="M17" s="117"/>
      <c r="N17" s="14" t="s">
        <v>31</v>
      </c>
      <c r="O17" s="55">
        <v>30298.22</v>
      </c>
      <c r="P17" s="55">
        <v>39709.040000000001</v>
      </c>
      <c r="Q17" s="55">
        <v>63580.36</v>
      </c>
      <c r="R17" s="55">
        <v>50956.1</v>
      </c>
      <c r="S17" s="55">
        <v>73679</v>
      </c>
      <c r="T17" s="55">
        <v>14001.45</v>
      </c>
      <c r="U17" s="55">
        <v>63350.83</v>
      </c>
      <c r="V17" s="56"/>
      <c r="W17" s="56"/>
      <c r="X17" s="56"/>
      <c r="Y17" s="56"/>
      <c r="Z17" s="56"/>
      <c r="AA17" s="54">
        <f t="shared" si="5"/>
        <v>335575</v>
      </c>
    </row>
    <row r="18" spans="1:27" s="8" customFormat="1" ht="19.5" customHeight="1" x14ac:dyDescent="0.3">
      <c r="A18" s="154">
        <v>44835</v>
      </c>
      <c r="B18" s="127" t="s">
        <v>21</v>
      </c>
      <c r="C18" s="118" t="s">
        <v>51</v>
      </c>
      <c r="D18" s="118" t="s">
        <v>52</v>
      </c>
      <c r="E18" s="119">
        <v>13500</v>
      </c>
      <c r="F18" s="113">
        <v>6500</v>
      </c>
      <c r="G18" s="110">
        <v>6558</v>
      </c>
      <c r="H18" s="114" t="s">
        <v>50</v>
      </c>
      <c r="I18" s="115"/>
      <c r="J18" s="134" t="s">
        <v>25</v>
      </c>
      <c r="K18" s="142" t="s">
        <v>35</v>
      </c>
      <c r="L18" s="116" t="s">
        <v>27</v>
      </c>
      <c r="M18" s="116" t="s">
        <v>28</v>
      </c>
      <c r="N18" s="13" t="s">
        <v>29</v>
      </c>
      <c r="O18" s="53">
        <v>1083</v>
      </c>
      <c r="P18" s="53">
        <v>1083</v>
      </c>
      <c r="Q18" s="53">
        <v>1083</v>
      </c>
      <c r="R18" s="53">
        <v>1083</v>
      </c>
      <c r="S18" s="53">
        <v>1083</v>
      </c>
      <c r="T18" s="53">
        <v>1083</v>
      </c>
      <c r="U18" s="56"/>
      <c r="V18" s="56"/>
      <c r="W18" s="56"/>
      <c r="X18" s="56"/>
      <c r="Y18" s="56"/>
      <c r="Z18" s="56"/>
      <c r="AA18" s="54">
        <f t="shared" ref="AA18:AA19" si="6">SUM(O18:Z18)</f>
        <v>6498</v>
      </c>
    </row>
    <row r="19" spans="1:27" s="8" customFormat="1" ht="19.5" customHeight="1" x14ac:dyDescent="0.3">
      <c r="A19" s="154"/>
      <c r="B19" s="155"/>
      <c r="C19" s="118"/>
      <c r="D19" s="118"/>
      <c r="E19" s="119"/>
      <c r="F19" s="113"/>
      <c r="G19" s="111"/>
      <c r="H19" s="115"/>
      <c r="I19" s="115"/>
      <c r="J19" s="135"/>
      <c r="K19" s="144"/>
      <c r="L19" s="117"/>
      <c r="M19" s="117"/>
      <c r="N19" s="14" t="s">
        <v>31</v>
      </c>
      <c r="O19" s="55">
        <v>1008</v>
      </c>
      <c r="P19" s="55">
        <v>1428</v>
      </c>
      <c r="Q19" s="55">
        <v>1092</v>
      </c>
      <c r="R19" s="55">
        <v>2016</v>
      </c>
      <c r="S19" s="55">
        <v>2016</v>
      </c>
      <c r="T19" s="55">
        <v>1848</v>
      </c>
      <c r="U19" s="56"/>
      <c r="V19" s="56"/>
      <c r="W19" s="56"/>
      <c r="X19" s="56"/>
      <c r="Y19" s="56"/>
      <c r="Z19" s="56"/>
      <c r="AA19" s="54">
        <f t="shared" si="6"/>
        <v>9408</v>
      </c>
    </row>
    <row r="20" spans="1:27" s="8" customFormat="1" ht="19.5" customHeight="1" x14ac:dyDescent="0.3">
      <c r="A20" s="154">
        <v>44896</v>
      </c>
      <c r="B20" s="127" t="s">
        <v>21</v>
      </c>
      <c r="C20" s="118" t="s">
        <v>53</v>
      </c>
      <c r="D20" s="118" t="s">
        <v>54</v>
      </c>
      <c r="E20" s="119">
        <v>500000</v>
      </c>
      <c r="F20" s="113">
        <v>145000</v>
      </c>
      <c r="G20" s="110">
        <f>SUM(O20:V20)</f>
        <v>333328</v>
      </c>
      <c r="H20" s="114" t="s">
        <v>55</v>
      </c>
      <c r="I20" s="115"/>
      <c r="J20" s="134" t="s">
        <v>25</v>
      </c>
      <c r="K20" s="142" t="s">
        <v>35</v>
      </c>
      <c r="L20" s="116" t="s">
        <v>27</v>
      </c>
      <c r="M20" s="116" t="s">
        <v>28</v>
      </c>
      <c r="N20" s="13" t="s">
        <v>29</v>
      </c>
      <c r="O20" s="53">
        <v>41666</v>
      </c>
      <c r="P20" s="53">
        <v>41666</v>
      </c>
      <c r="Q20" s="53">
        <v>41666</v>
      </c>
      <c r="R20" s="53">
        <v>41666</v>
      </c>
      <c r="S20" s="53">
        <v>41666</v>
      </c>
      <c r="T20" s="53">
        <v>41666</v>
      </c>
      <c r="U20" s="53">
        <v>41666</v>
      </c>
      <c r="V20" s="53">
        <v>41666</v>
      </c>
      <c r="W20" s="56"/>
      <c r="X20" s="56"/>
      <c r="Y20" s="56"/>
      <c r="Z20" s="56"/>
      <c r="AA20" s="54">
        <f t="shared" ref="AA20:AA21" si="7">SUM(O20:Z20)</f>
        <v>333328</v>
      </c>
    </row>
    <row r="21" spans="1:27" s="8" customFormat="1" ht="19.5" customHeight="1" x14ac:dyDescent="0.3">
      <c r="A21" s="154"/>
      <c r="B21" s="155"/>
      <c r="C21" s="118"/>
      <c r="D21" s="118"/>
      <c r="E21" s="119"/>
      <c r="F21" s="113"/>
      <c r="G21" s="111"/>
      <c r="H21" s="115"/>
      <c r="I21" s="115"/>
      <c r="J21" s="135"/>
      <c r="K21" s="144"/>
      <c r="L21" s="117"/>
      <c r="M21" s="117"/>
      <c r="N21" s="14" t="s">
        <v>31</v>
      </c>
      <c r="O21" s="55">
        <v>40067.760000000002</v>
      </c>
      <c r="P21" s="55">
        <v>47956.46</v>
      </c>
      <c r="Q21" s="55">
        <v>56385.120000000003</v>
      </c>
      <c r="R21" s="55">
        <v>49883.49</v>
      </c>
      <c r="S21" s="55">
        <v>68091</v>
      </c>
      <c r="T21" s="55">
        <v>59008.17</v>
      </c>
      <c r="U21" s="55">
        <v>88084.64</v>
      </c>
      <c r="V21" s="55">
        <v>66255.7</v>
      </c>
      <c r="W21" s="56"/>
      <c r="X21" s="56"/>
      <c r="Y21" s="56"/>
      <c r="Z21" s="56"/>
      <c r="AA21" s="54">
        <f t="shared" si="7"/>
        <v>475732.33999999997</v>
      </c>
    </row>
    <row r="22" spans="1:27" s="8" customFormat="1" ht="19.5" customHeight="1" x14ac:dyDescent="0.3">
      <c r="A22" s="154">
        <v>45078</v>
      </c>
      <c r="B22" s="127" t="s">
        <v>21</v>
      </c>
      <c r="C22" s="118" t="s">
        <v>56</v>
      </c>
      <c r="D22" s="118" t="s">
        <v>57</v>
      </c>
      <c r="E22" s="119">
        <v>180000</v>
      </c>
      <c r="F22" s="113"/>
      <c r="G22" s="119">
        <v>180000</v>
      </c>
      <c r="H22" s="114" t="s">
        <v>58</v>
      </c>
      <c r="I22" s="160"/>
      <c r="J22" s="134" t="s">
        <v>25</v>
      </c>
      <c r="K22" s="142" t="s">
        <v>35</v>
      </c>
      <c r="L22" s="116" t="s">
        <v>27</v>
      </c>
      <c r="M22" s="116" t="s">
        <v>28</v>
      </c>
      <c r="N22" s="13" t="s">
        <v>29</v>
      </c>
      <c r="O22" s="53">
        <v>15000</v>
      </c>
      <c r="P22" s="53">
        <v>15000</v>
      </c>
      <c r="Q22" s="53">
        <v>15000</v>
      </c>
      <c r="R22" s="53">
        <v>15000</v>
      </c>
      <c r="S22" s="53">
        <v>15000</v>
      </c>
      <c r="T22" s="53">
        <v>15000</v>
      </c>
      <c r="U22" s="53">
        <v>15000</v>
      </c>
      <c r="V22" s="53">
        <v>15000</v>
      </c>
      <c r="W22" s="53">
        <v>15000</v>
      </c>
      <c r="X22" s="53">
        <v>15000</v>
      </c>
      <c r="Y22" s="53">
        <v>15000</v>
      </c>
      <c r="Z22" s="53">
        <v>15000</v>
      </c>
      <c r="AA22" s="54">
        <f t="shared" ref="AA22:AA23" si="8">SUM(O22:Z22)</f>
        <v>180000</v>
      </c>
    </row>
    <row r="23" spans="1:27" s="8" customFormat="1" ht="19.5" customHeight="1" x14ac:dyDescent="0.3">
      <c r="A23" s="154"/>
      <c r="B23" s="155"/>
      <c r="C23" s="118"/>
      <c r="D23" s="118"/>
      <c r="E23" s="119"/>
      <c r="F23" s="113"/>
      <c r="G23" s="119"/>
      <c r="H23" s="115"/>
      <c r="I23" s="160"/>
      <c r="J23" s="135"/>
      <c r="K23" s="144"/>
      <c r="L23" s="117"/>
      <c r="M23" s="117"/>
      <c r="N23" s="14" t="s">
        <v>31</v>
      </c>
      <c r="O23" s="55">
        <v>9598.4500000000007</v>
      </c>
      <c r="P23" s="55">
        <v>14106.6</v>
      </c>
      <c r="Q23" s="55">
        <v>12789.98</v>
      </c>
      <c r="R23" s="55">
        <v>7899.7</v>
      </c>
      <c r="S23" s="55">
        <v>13542</v>
      </c>
      <c r="T23" s="55">
        <v>14858.95</v>
      </c>
      <c r="U23" s="55">
        <v>14670.86</v>
      </c>
      <c r="V23" s="55">
        <v>13918.51</v>
      </c>
      <c r="W23" s="55">
        <v>13918.51</v>
      </c>
      <c r="X23" s="55"/>
      <c r="Y23" s="55"/>
      <c r="Z23" s="55"/>
      <c r="AA23" s="54">
        <f t="shared" si="8"/>
        <v>115303.55999999998</v>
      </c>
    </row>
    <row r="24" spans="1:27" s="8" customFormat="1" ht="19.5" customHeight="1" x14ac:dyDescent="0.3">
      <c r="A24" s="122">
        <v>45170</v>
      </c>
      <c r="B24" s="123" t="s">
        <v>21</v>
      </c>
      <c r="C24" s="112" t="s">
        <v>59</v>
      </c>
      <c r="D24" s="112" t="s">
        <v>60</v>
      </c>
      <c r="E24" s="130">
        <v>60000</v>
      </c>
      <c r="F24" s="131"/>
      <c r="G24" s="229">
        <v>35000</v>
      </c>
      <c r="H24" s="170" t="s">
        <v>58</v>
      </c>
      <c r="I24" s="169"/>
      <c r="J24" s="128" t="s">
        <v>25</v>
      </c>
      <c r="K24" s="142" t="s">
        <v>35</v>
      </c>
      <c r="L24" s="116" t="s">
        <v>27</v>
      </c>
      <c r="M24" s="116" t="s">
        <v>28</v>
      </c>
      <c r="N24" s="13" t="s">
        <v>29</v>
      </c>
      <c r="O24" s="104"/>
      <c r="P24" s="104"/>
      <c r="Q24" s="104"/>
      <c r="R24" s="104"/>
      <c r="S24" s="104"/>
      <c r="T24" s="53">
        <v>5000</v>
      </c>
      <c r="U24" s="53">
        <v>5000</v>
      </c>
      <c r="V24" s="53">
        <v>5000</v>
      </c>
      <c r="W24" s="53">
        <v>5000</v>
      </c>
      <c r="X24" s="53">
        <v>5000</v>
      </c>
      <c r="Y24" s="53">
        <v>5000</v>
      </c>
      <c r="Z24" s="53">
        <v>5000</v>
      </c>
      <c r="AA24" s="54">
        <f t="shared" ref="AA24:AA25" si="9">SUM(O24:Z24)</f>
        <v>35000</v>
      </c>
    </row>
    <row r="25" spans="1:27" s="8" customFormat="1" ht="19.5" customHeight="1" x14ac:dyDescent="0.3">
      <c r="A25" s="122"/>
      <c r="B25" s="124"/>
      <c r="C25" s="112"/>
      <c r="D25" s="112"/>
      <c r="E25" s="130"/>
      <c r="F25" s="131"/>
      <c r="G25" s="230"/>
      <c r="H25" s="169"/>
      <c r="I25" s="169"/>
      <c r="J25" s="129"/>
      <c r="K25" s="144"/>
      <c r="L25" s="117"/>
      <c r="M25" s="117"/>
      <c r="N25" s="14" t="s">
        <v>31</v>
      </c>
      <c r="O25" s="104"/>
      <c r="P25" s="104"/>
      <c r="Q25" s="104"/>
      <c r="R25" s="104"/>
      <c r="S25" s="104"/>
      <c r="T25" s="55"/>
      <c r="U25" s="55"/>
      <c r="V25" s="55"/>
      <c r="W25" s="55"/>
      <c r="X25" s="55"/>
      <c r="Y25" s="55"/>
      <c r="Z25" s="55"/>
      <c r="AA25" s="54">
        <f t="shared" si="9"/>
        <v>0</v>
      </c>
    </row>
    <row r="26" spans="1:27" s="8" customFormat="1" ht="19.5" customHeight="1" x14ac:dyDescent="0.3">
      <c r="A26" s="127">
        <v>45200</v>
      </c>
      <c r="B26" s="127" t="s">
        <v>21</v>
      </c>
      <c r="C26" s="125" t="s">
        <v>62</v>
      </c>
      <c r="D26" s="125" t="s">
        <v>63</v>
      </c>
      <c r="E26" s="132">
        <v>300000</v>
      </c>
      <c r="F26" s="103"/>
      <c r="G26" s="110">
        <v>60000</v>
      </c>
      <c r="H26" s="133"/>
      <c r="I26" s="102"/>
      <c r="J26" s="134" t="s">
        <v>25</v>
      </c>
      <c r="K26" s="38"/>
      <c r="L26" s="36"/>
      <c r="M26" s="36"/>
      <c r="N26" s="13" t="s">
        <v>29</v>
      </c>
      <c r="O26" s="56"/>
      <c r="P26" s="56"/>
      <c r="Q26" s="56"/>
      <c r="R26" s="56"/>
      <c r="S26" s="56"/>
      <c r="T26" s="56"/>
      <c r="U26" s="53">
        <v>10000</v>
      </c>
      <c r="V26" s="53">
        <v>10000</v>
      </c>
      <c r="W26" s="53">
        <v>10000</v>
      </c>
      <c r="X26" s="53">
        <v>10000</v>
      </c>
      <c r="Y26" s="53">
        <v>10000</v>
      </c>
      <c r="Z26" s="53">
        <v>10000</v>
      </c>
      <c r="AA26" s="54">
        <f>SUM(O26:Z26)</f>
        <v>60000</v>
      </c>
    </row>
    <row r="27" spans="1:27" s="8" customFormat="1" ht="19.5" customHeight="1" x14ac:dyDescent="0.3">
      <c r="A27" s="126"/>
      <c r="B27" s="126"/>
      <c r="C27" s="126"/>
      <c r="D27" s="126"/>
      <c r="E27" s="126"/>
      <c r="F27" s="103"/>
      <c r="G27" s="126"/>
      <c r="H27" s="126"/>
      <c r="I27" s="102"/>
      <c r="J27" s="135"/>
      <c r="K27" s="38"/>
      <c r="L27" s="36"/>
      <c r="M27" s="36"/>
      <c r="N27" s="14" t="s">
        <v>31</v>
      </c>
      <c r="O27" s="56"/>
      <c r="P27" s="56"/>
      <c r="Q27" s="56"/>
      <c r="R27" s="56"/>
      <c r="S27" s="56"/>
      <c r="T27" s="56"/>
      <c r="U27" s="55">
        <v>8317.4399999999987</v>
      </c>
      <c r="V27" s="55">
        <v>16929.46</v>
      </c>
      <c r="W27" s="55">
        <v>20261</v>
      </c>
      <c r="X27" s="55"/>
      <c r="Y27" s="55"/>
      <c r="Z27" s="55"/>
      <c r="AA27" s="54">
        <f>SUM(O27:Z28)</f>
        <v>45507.899999999994</v>
      </c>
    </row>
    <row r="28" spans="1:27" s="8" customFormat="1" ht="19.5" customHeight="1" x14ac:dyDescent="0.3">
      <c r="A28" s="219" t="s">
        <v>64</v>
      </c>
      <c r="B28" s="220" t="s">
        <v>21</v>
      </c>
      <c r="C28" s="222" t="s">
        <v>65</v>
      </c>
      <c r="D28" s="222" t="s">
        <v>66</v>
      </c>
      <c r="E28" s="223"/>
      <c r="F28" s="224"/>
      <c r="G28" s="225"/>
      <c r="H28" s="227"/>
      <c r="I28" s="228"/>
      <c r="J28" s="120" t="s">
        <v>25</v>
      </c>
      <c r="K28" s="142" t="s">
        <v>35</v>
      </c>
      <c r="L28" s="116" t="s">
        <v>27</v>
      </c>
      <c r="M28" s="116" t="s">
        <v>28</v>
      </c>
      <c r="N28" s="13" t="s">
        <v>29</v>
      </c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4">
        <f t="shared" ref="AA28:AA29" si="10">SUM(O28:Z28)</f>
        <v>0</v>
      </c>
    </row>
    <row r="29" spans="1:27" s="8" customFormat="1" ht="19.5" customHeight="1" x14ac:dyDescent="0.3">
      <c r="A29" s="219"/>
      <c r="B29" s="221"/>
      <c r="C29" s="222"/>
      <c r="D29" s="222"/>
      <c r="E29" s="223"/>
      <c r="F29" s="224"/>
      <c r="G29" s="226"/>
      <c r="H29" s="228"/>
      <c r="I29" s="228"/>
      <c r="J29" s="121"/>
      <c r="K29" s="144"/>
      <c r="L29" s="117"/>
      <c r="M29" s="117"/>
      <c r="N29" s="14" t="s">
        <v>31</v>
      </c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4">
        <f t="shared" si="10"/>
        <v>0</v>
      </c>
    </row>
    <row r="30" spans="1:27" s="8" customFormat="1" ht="19.5" customHeight="1" x14ac:dyDescent="0.3">
      <c r="A30" s="154">
        <v>45200</v>
      </c>
      <c r="B30" s="127" t="s">
        <v>21</v>
      </c>
      <c r="C30" s="118" t="s">
        <v>67</v>
      </c>
      <c r="D30" s="118" t="s">
        <v>68</v>
      </c>
      <c r="E30" s="119"/>
      <c r="F30" s="113"/>
      <c r="G30" s="110"/>
      <c r="H30" s="114"/>
      <c r="I30" s="115"/>
      <c r="J30" s="134" t="s">
        <v>25</v>
      </c>
      <c r="K30" s="142" t="s">
        <v>35</v>
      </c>
      <c r="L30" s="116" t="s">
        <v>27</v>
      </c>
      <c r="M30" s="116" t="s">
        <v>28</v>
      </c>
      <c r="N30" s="13" t="s">
        <v>29</v>
      </c>
      <c r="O30" s="56"/>
      <c r="P30" s="56"/>
      <c r="Q30" s="56"/>
      <c r="R30" s="56"/>
      <c r="S30" s="56"/>
      <c r="T30" s="56"/>
      <c r="U30" s="53"/>
      <c r="V30" s="53"/>
      <c r="W30" s="53"/>
      <c r="X30" s="53"/>
      <c r="Y30" s="53"/>
      <c r="Z30" s="53"/>
      <c r="AA30" s="54">
        <f t="shared" ref="AA30:AA31" si="11">SUM(O30:Z30)</f>
        <v>0</v>
      </c>
    </row>
    <row r="31" spans="1:27" s="8" customFormat="1" ht="19.5" customHeight="1" x14ac:dyDescent="0.3">
      <c r="A31" s="154"/>
      <c r="B31" s="155"/>
      <c r="C31" s="118"/>
      <c r="D31" s="118"/>
      <c r="E31" s="119"/>
      <c r="F31" s="113"/>
      <c r="G31" s="111"/>
      <c r="H31" s="115"/>
      <c r="I31" s="115"/>
      <c r="J31" s="135"/>
      <c r="K31" s="144"/>
      <c r="L31" s="117"/>
      <c r="M31" s="117"/>
      <c r="N31" s="14" t="s">
        <v>31</v>
      </c>
      <c r="O31" s="56"/>
      <c r="P31" s="56"/>
      <c r="Q31" s="56"/>
      <c r="R31" s="56"/>
      <c r="S31" s="56"/>
      <c r="T31" s="56"/>
      <c r="U31" s="55">
        <v>1798</v>
      </c>
      <c r="V31" s="55">
        <v>2071</v>
      </c>
      <c r="W31" s="55">
        <v>1954</v>
      </c>
      <c r="X31" s="55"/>
      <c r="Y31" s="55"/>
      <c r="Z31" s="55"/>
      <c r="AA31" s="54">
        <f t="shared" si="11"/>
        <v>5823</v>
      </c>
    </row>
    <row r="32" spans="1:27" s="8" customFormat="1" ht="19.5" customHeight="1" x14ac:dyDescent="0.3">
      <c r="A32" s="245" t="s">
        <v>69</v>
      </c>
      <c r="B32" s="181"/>
      <c r="C32" s="181"/>
      <c r="D32" s="182"/>
      <c r="E32" s="156">
        <f t="shared" ref="E32:F32" si="12">SUM(E4:E31)</f>
        <v>2085500</v>
      </c>
      <c r="F32" s="156">
        <f t="shared" si="12"/>
        <v>703500</v>
      </c>
      <c r="G32" s="156">
        <f>SUM(G4:G31)</f>
        <v>1189714</v>
      </c>
      <c r="H32" s="31"/>
      <c r="I32" s="31"/>
      <c r="J32" s="31"/>
      <c r="K32" s="31"/>
      <c r="L32" s="31"/>
      <c r="M32" s="31"/>
      <c r="N32" s="176" t="s">
        <v>70</v>
      </c>
      <c r="O32" s="156">
        <f>SUMPRODUCT(--($N$4:$N$31="Actual Savings"),(O4:O31))</f>
        <v>93644.98</v>
      </c>
      <c r="P32" s="156">
        <f>SUMPRODUCT(--($N$4:$N$31="Actual Savings"),(P4:P31))</f>
        <v>124219.93000000001</v>
      </c>
      <c r="Q32" s="156">
        <f t="shared" ref="Q32:Z32" si="13">SUMPRODUCT(--($N$4:$N$31="Actual Savings"),(Q4:Q31))</f>
        <v>143142.08000000002</v>
      </c>
      <c r="R32" s="156">
        <f t="shared" si="13"/>
        <v>126531.05</v>
      </c>
      <c r="S32" s="156">
        <f t="shared" si="13"/>
        <v>170409.55</v>
      </c>
      <c r="T32" s="156">
        <f t="shared" si="13"/>
        <v>108871.36</v>
      </c>
      <c r="U32" s="156">
        <f t="shared" si="13"/>
        <v>203791</v>
      </c>
      <c r="V32" s="156">
        <f t="shared" si="13"/>
        <v>138937.28</v>
      </c>
      <c r="W32" s="156">
        <f t="shared" si="13"/>
        <v>64296.51</v>
      </c>
      <c r="X32" s="156">
        <f t="shared" si="13"/>
        <v>0</v>
      </c>
      <c r="Y32" s="156">
        <f t="shared" si="13"/>
        <v>0</v>
      </c>
      <c r="Z32" s="156">
        <f t="shared" si="13"/>
        <v>0</v>
      </c>
      <c r="AA32" s="158">
        <f>SUM(O32:Z33)</f>
        <v>1173843.74</v>
      </c>
    </row>
    <row r="33" spans="1:27" s="8" customFormat="1" ht="19.5" customHeight="1" x14ac:dyDescent="0.3">
      <c r="A33" s="246"/>
      <c r="B33" s="185"/>
      <c r="C33" s="185"/>
      <c r="D33" s="186"/>
      <c r="E33" s="157"/>
      <c r="F33" s="157"/>
      <c r="G33" s="157"/>
      <c r="H33" s="32"/>
      <c r="I33" s="32"/>
      <c r="J33" s="32"/>
      <c r="K33" s="32"/>
      <c r="L33" s="32"/>
      <c r="M33" s="32"/>
      <c r="N33" s="13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9"/>
    </row>
    <row r="34" spans="1:27" s="8" customFormat="1" ht="19.5" customHeight="1" x14ac:dyDescent="0.3">
      <c r="A34" s="234"/>
      <c r="B34" s="235"/>
      <c r="C34" s="235"/>
      <c r="D34" s="235"/>
      <c r="E34" s="235"/>
      <c r="F34" s="235"/>
      <c r="G34" s="235"/>
      <c r="H34" s="235"/>
      <c r="I34" s="235"/>
      <c r="J34" s="235"/>
      <c r="K34" s="236"/>
      <c r="L34" s="36"/>
      <c r="M34" s="36"/>
      <c r="N34" s="16" t="s">
        <v>29</v>
      </c>
      <c r="O34" s="21">
        <f>SUMIF($N$4:$N$31,$N$4,O$4:O$31)</f>
        <v>104415</v>
      </c>
      <c r="P34" s="21">
        <f>SUMIF($N$4:$N$31,$N$4,P$4:P$31)</f>
        <v>104415</v>
      </c>
      <c r="Q34" s="21">
        <f>SUMIF($N$4:$N$31,$N$4,Q$4:Q$31)</f>
        <v>104415</v>
      </c>
      <c r="R34" s="21">
        <f t="shared" ref="R34:Z34" si="14">SUMIF($N$4:$N$31,$N$4,R$4:R$31)</f>
        <v>100415</v>
      </c>
      <c r="S34" s="21">
        <f t="shared" si="14"/>
        <v>100415</v>
      </c>
      <c r="T34" s="21">
        <f t="shared" si="14"/>
        <v>105415</v>
      </c>
      <c r="U34" s="21">
        <f t="shared" si="14"/>
        <v>114332</v>
      </c>
      <c r="V34" s="21">
        <f t="shared" si="14"/>
        <v>99332</v>
      </c>
      <c r="W34" s="21">
        <f t="shared" si="14"/>
        <v>48500</v>
      </c>
      <c r="X34" s="21">
        <f t="shared" si="14"/>
        <v>48500</v>
      </c>
      <c r="Y34" s="21">
        <f t="shared" si="14"/>
        <v>48500</v>
      </c>
      <c r="Z34" s="21">
        <f t="shared" si="14"/>
        <v>48500</v>
      </c>
      <c r="AA34" s="21">
        <f>SUM(O34:Z34)</f>
        <v>1027154</v>
      </c>
    </row>
    <row r="35" spans="1:27" s="8" customFormat="1" ht="19.5" customHeight="1" x14ac:dyDescent="0.3">
      <c r="A35" s="237"/>
      <c r="B35" s="238"/>
      <c r="C35" s="238"/>
      <c r="D35" s="238"/>
      <c r="E35" s="238"/>
      <c r="F35" s="238"/>
      <c r="G35" s="238"/>
      <c r="H35" s="238"/>
      <c r="I35" s="238"/>
      <c r="J35" s="238"/>
      <c r="K35" s="239"/>
      <c r="L35" s="36"/>
      <c r="M35" s="36"/>
      <c r="N35" s="16" t="s">
        <v>31</v>
      </c>
      <c r="O35" s="21">
        <f>SUMIF($N$4:$N$31,$N$5,O$4:O$31)</f>
        <v>93644.98</v>
      </c>
      <c r="P35" s="21">
        <f t="shared" ref="P35:Z35" si="15">SUMIF($N$4:$N$31,$N$5,P$4:P$31)</f>
        <v>124219.93000000001</v>
      </c>
      <c r="Q35" s="21">
        <f t="shared" si="15"/>
        <v>143142.08000000002</v>
      </c>
      <c r="R35" s="21">
        <f t="shared" si="15"/>
        <v>126531.05</v>
      </c>
      <c r="S35" s="21">
        <f t="shared" si="15"/>
        <v>170409.55</v>
      </c>
      <c r="T35" s="21">
        <f t="shared" si="15"/>
        <v>108871.36</v>
      </c>
      <c r="U35" s="21">
        <f t="shared" si="15"/>
        <v>203791</v>
      </c>
      <c r="V35" s="21">
        <f t="shared" si="15"/>
        <v>138937.28</v>
      </c>
      <c r="W35" s="21">
        <f t="shared" si="15"/>
        <v>64296.51</v>
      </c>
      <c r="X35" s="21">
        <f t="shared" si="15"/>
        <v>0</v>
      </c>
      <c r="Y35" s="21">
        <f t="shared" si="15"/>
        <v>0</v>
      </c>
      <c r="Z35" s="21">
        <f t="shared" si="15"/>
        <v>0</v>
      </c>
      <c r="AA35" s="21">
        <f t="shared" ref="AA35:AA37" si="16">SUM(O35:Z35)</f>
        <v>1173843.74</v>
      </c>
    </row>
    <row r="36" spans="1:27" s="8" customFormat="1" ht="19.5" customHeight="1" x14ac:dyDescent="0.3">
      <c r="A36" s="237"/>
      <c r="B36" s="238"/>
      <c r="C36" s="238"/>
      <c r="D36" s="238"/>
      <c r="E36" s="238"/>
      <c r="F36" s="238"/>
      <c r="G36" s="238"/>
      <c r="H36" s="238"/>
      <c r="I36" s="238"/>
      <c r="J36" s="238"/>
      <c r="K36" s="239"/>
      <c r="L36" s="36"/>
      <c r="M36" s="36"/>
      <c r="N36" s="16" t="s">
        <v>71</v>
      </c>
      <c r="O36" s="21">
        <f t="shared" ref="O36:V36" si="17">SUMIF($N$4:$N$19,$N$84,O$4:O$19)</f>
        <v>0</v>
      </c>
      <c r="P36" s="21">
        <f t="shared" si="17"/>
        <v>0</v>
      </c>
      <c r="Q36" s="21">
        <f t="shared" si="17"/>
        <v>0</v>
      </c>
      <c r="R36" s="21">
        <f t="shared" si="17"/>
        <v>0</v>
      </c>
      <c r="S36" s="21">
        <f t="shared" si="17"/>
        <v>0</v>
      </c>
      <c r="T36" s="21">
        <f t="shared" si="17"/>
        <v>0</v>
      </c>
      <c r="U36" s="21">
        <f t="shared" si="17"/>
        <v>0</v>
      </c>
      <c r="V36" s="21">
        <f t="shared" si="17"/>
        <v>0</v>
      </c>
      <c r="W36" s="21">
        <f>SUMIF($N$4:$N$21,$N$84,W$4:W$21)</f>
        <v>0</v>
      </c>
      <c r="X36" s="21">
        <f>SUMIF($N$4:$N$19,$N$84,X$4:X$19)</f>
        <v>0</v>
      </c>
      <c r="Y36" s="21">
        <f>SUMIF($N$4:$N$19,$N$84,Y$4:Y$19)</f>
        <v>0</v>
      </c>
      <c r="Z36" s="21">
        <f>SUMIF($N$4:$N$19,$N$84,Z$4:Z$19)</f>
        <v>0</v>
      </c>
      <c r="AA36" s="21">
        <f t="shared" si="16"/>
        <v>0</v>
      </c>
    </row>
    <row r="37" spans="1:27" s="8" customFormat="1" ht="19.5" customHeight="1" x14ac:dyDescent="0.3">
      <c r="A37" s="240"/>
      <c r="B37" s="241"/>
      <c r="C37" s="241"/>
      <c r="D37" s="241"/>
      <c r="E37" s="241"/>
      <c r="F37" s="241"/>
      <c r="G37" s="241"/>
      <c r="H37" s="241"/>
      <c r="I37" s="241"/>
      <c r="J37" s="241"/>
      <c r="K37" s="242"/>
      <c r="L37" s="36"/>
      <c r="M37" s="36"/>
      <c r="N37" s="16" t="s">
        <v>72</v>
      </c>
      <c r="O37" s="21">
        <f t="shared" ref="O37:Z37" si="18">O36+O35</f>
        <v>93644.98</v>
      </c>
      <c r="P37" s="21">
        <f t="shared" si="18"/>
        <v>124219.93000000001</v>
      </c>
      <c r="Q37" s="21">
        <f t="shared" si="18"/>
        <v>143142.08000000002</v>
      </c>
      <c r="R37" s="21">
        <f t="shared" si="18"/>
        <v>126531.05</v>
      </c>
      <c r="S37" s="21">
        <f t="shared" si="18"/>
        <v>170409.55</v>
      </c>
      <c r="T37" s="21">
        <f t="shared" si="18"/>
        <v>108871.36</v>
      </c>
      <c r="U37" s="21">
        <f t="shared" si="18"/>
        <v>203791</v>
      </c>
      <c r="V37" s="21">
        <f t="shared" si="18"/>
        <v>138937.28</v>
      </c>
      <c r="W37" s="21">
        <f t="shared" si="18"/>
        <v>64296.51</v>
      </c>
      <c r="X37" s="21">
        <f t="shared" si="18"/>
        <v>0</v>
      </c>
      <c r="Y37" s="21">
        <f t="shared" si="18"/>
        <v>0</v>
      </c>
      <c r="Z37" s="21">
        <f t="shared" si="18"/>
        <v>0</v>
      </c>
      <c r="AA37" s="21">
        <f t="shared" si="16"/>
        <v>1173843.74</v>
      </c>
    </row>
    <row r="38" spans="1:27" s="214" customFormat="1" ht="19.5" customHeight="1" x14ac:dyDescent="0.3">
      <c r="A38" s="243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</row>
    <row r="39" spans="1:27" s="214" customFormat="1" ht="19.5" customHeight="1" thickBot="1" x14ac:dyDescent="0.35">
      <c r="A39" s="243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</row>
    <row r="40" spans="1:27" ht="42.75" customHeight="1" thickBot="1" x14ac:dyDescent="0.35">
      <c r="A40" s="152" t="s">
        <v>73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</row>
    <row r="41" spans="1:27" s="3" customFormat="1" ht="28.8" x14ac:dyDescent="0.3">
      <c r="A41" s="9" t="s">
        <v>4</v>
      </c>
      <c r="B41" s="9" t="s">
        <v>5</v>
      </c>
      <c r="C41" s="10" t="s">
        <v>6</v>
      </c>
      <c r="D41" s="10" t="s">
        <v>7</v>
      </c>
      <c r="E41" s="11" t="s">
        <v>8</v>
      </c>
      <c r="F41" s="11" t="s">
        <v>9</v>
      </c>
      <c r="G41" s="11" t="s">
        <v>10</v>
      </c>
      <c r="H41" s="11" t="s">
        <v>11</v>
      </c>
      <c r="I41" s="11" t="s">
        <v>12</v>
      </c>
      <c r="J41" s="11" t="s">
        <v>13</v>
      </c>
      <c r="K41" s="11" t="s">
        <v>14</v>
      </c>
      <c r="L41" s="11" t="s">
        <v>15</v>
      </c>
      <c r="M41" s="11" t="s">
        <v>16</v>
      </c>
      <c r="N41" s="11"/>
      <c r="O41" s="12">
        <v>45017</v>
      </c>
      <c r="P41" s="12">
        <v>45047</v>
      </c>
      <c r="Q41" s="12">
        <v>45078</v>
      </c>
      <c r="R41" s="12">
        <v>45108</v>
      </c>
      <c r="S41" s="12">
        <v>45139</v>
      </c>
      <c r="T41" s="12">
        <v>45170</v>
      </c>
      <c r="U41" s="12">
        <v>45200</v>
      </c>
      <c r="V41" s="12">
        <v>45231</v>
      </c>
      <c r="W41" s="12">
        <v>45261</v>
      </c>
      <c r="X41" s="12">
        <v>45292</v>
      </c>
      <c r="Y41" s="12">
        <v>45323</v>
      </c>
      <c r="Z41" s="12">
        <v>45352</v>
      </c>
      <c r="AA41" s="12" t="s">
        <v>17</v>
      </c>
    </row>
    <row r="42" spans="1:27" s="8" customFormat="1" ht="19.5" customHeight="1" x14ac:dyDescent="0.3">
      <c r="A42" s="154">
        <v>44805</v>
      </c>
      <c r="B42" s="127" t="s">
        <v>21</v>
      </c>
      <c r="C42" s="118" t="s">
        <v>74</v>
      </c>
      <c r="D42" s="118" t="s">
        <v>75</v>
      </c>
      <c r="E42" s="119">
        <v>125000</v>
      </c>
      <c r="F42" s="113">
        <v>62500</v>
      </c>
      <c r="G42" s="150">
        <f>AA42</f>
        <v>44640</v>
      </c>
      <c r="H42" s="114" t="s">
        <v>76</v>
      </c>
      <c r="I42" s="115"/>
      <c r="J42" s="134" t="s">
        <v>21</v>
      </c>
      <c r="K42" s="142" t="s">
        <v>77</v>
      </c>
      <c r="L42" s="116" t="s">
        <v>27</v>
      </c>
      <c r="M42" s="116" t="s">
        <v>28</v>
      </c>
      <c r="N42" s="13" t="s">
        <v>29</v>
      </c>
      <c r="O42" s="53">
        <v>8928</v>
      </c>
      <c r="P42" s="53">
        <v>8928</v>
      </c>
      <c r="Q42" s="53">
        <v>8928</v>
      </c>
      <c r="R42" s="53">
        <v>8928</v>
      </c>
      <c r="S42" s="53">
        <v>8928</v>
      </c>
      <c r="T42" s="58"/>
      <c r="U42" s="58"/>
      <c r="V42" s="58"/>
      <c r="W42" s="58"/>
      <c r="X42" s="58"/>
      <c r="Y42" s="58"/>
      <c r="Z42" s="58"/>
      <c r="AA42" s="54">
        <f t="shared" ref="AA42:AA43" si="19">SUM(O42:Z42)</f>
        <v>44640</v>
      </c>
    </row>
    <row r="43" spans="1:27" s="8" customFormat="1" ht="19.5" customHeight="1" x14ac:dyDescent="0.3">
      <c r="A43" s="154"/>
      <c r="B43" s="155"/>
      <c r="C43" s="118"/>
      <c r="D43" s="118"/>
      <c r="E43" s="119"/>
      <c r="F43" s="113"/>
      <c r="G43" s="151"/>
      <c r="H43" s="115"/>
      <c r="I43" s="115"/>
      <c r="J43" s="135"/>
      <c r="K43" s="144"/>
      <c r="L43" s="117"/>
      <c r="M43" s="117"/>
      <c r="N43" s="14" t="s">
        <v>31</v>
      </c>
      <c r="O43" s="55">
        <v>15563.27</v>
      </c>
      <c r="P43" s="55">
        <v>19327</v>
      </c>
      <c r="Q43" s="55">
        <v>16715.95</v>
      </c>
      <c r="R43" s="55">
        <v>11978.36</v>
      </c>
      <c r="S43" s="55">
        <v>14276.84</v>
      </c>
      <c r="T43" s="58"/>
      <c r="U43" s="58"/>
      <c r="V43" s="58"/>
      <c r="W43" s="58"/>
      <c r="X43" s="58"/>
      <c r="Y43" s="58"/>
      <c r="Z43" s="58"/>
      <c r="AA43" s="54">
        <f t="shared" si="19"/>
        <v>77861.42</v>
      </c>
    </row>
    <row r="44" spans="1:27" s="8" customFormat="1" ht="19.5" customHeight="1" x14ac:dyDescent="0.3">
      <c r="A44" s="127">
        <v>45017</v>
      </c>
      <c r="B44" s="127" t="s">
        <v>21</v>
      </c>
      <c r="C44" s="125" t="s">
        <v>62</v>
      </c>
      <c r="D44" s="125" t="s">
        <v>78</v>
      </c>
      <c r="E44" s="132">
        <f>14586+10378</f>
        <v>24964</v>
      </c>
      <c r="F44" s="68"/>
      <c r="G44" s="150">
        <f>E44</f>
        <v>24964</v>
      </c>
      <c r="H44" s="134" t="s">
        <v>79</v>
      </c>
      <c r="I44" s="69"/>
      <c r="J44" s="134" t="s">
        <v>21</v>
      </c>
      <c r="K44" s="38"/>
      <c r="L44" s="36"/>
      <c r="M44" s="36"/>
      <c r="N44" s="13" t="s">
        <v>29</v>
      </c>
      <c r="O44" s="67">
        <v>14586</v>
      </c>
      <c r="P44" s="67"/>
      <c r="Q44" s="67">
        <v>10378</v>
      </c>
      <c r="R44" s="67"/>
      <c r="S44" s="67"/>
      <c r="T44" s="67"/>
      <c r="U44" s="67"/>
      <c r="V44" s="67"/>
      <c r="W44" s="67"/>
      <c r="X44" s="67"/>
      <c r="Y44" s="67"/>
      <c r="Z44" s="67"/>
      <c r="AA44" s="73">
        <f>SUM(O44:Z44)</f>
        <v>24964</v>
      </c>
    </row>
    <row r="45" spans="1:27" s="8" customFormat="1" ht="19.5" customHeight="1" x14ac:dyDescent="0.3">
      <c r="A45" s="126"/>
      <c r="B45" s="126"/>
      <c r="C45" s="126"/>
      <c r="D45" s="126"/>
      <c r="E45" s="126"/>
      <c r="F45" s="68"/>
      <c r="G45" s="180"/>
      <c r="H45" s="180"/>
      <c r="I45" s="69"/>
      <c r="J45" s="180"/>
      <c r="K45" s="38"/>
      <c r="L45" s="36"/>
      <c r="M45" s="36"/>
      <c r="N45" s="14" t="s">
        <v>31</v>
      </c>
      <c r="O45" s="66">
        <v>14586</v>
      </c>
      <c r="P45" s="66"/>
      <c r="Q45" s="66">
        <v>10378</v>
      </c>
      <c r="R45" s="66"/>
      <c r="S45" s="66"/>
      <c r="T45" s="66"/>
      <c r="U45" s="66"/>
      <c r="V45" s="66"/>
      <c r="W45" s="66"/>
      <c r="X45" s="66"/>
      <c r="Y45" s="66"/>
      <c r="Z45" s="66"/>
      <c r="AA45" s="73">
        <f>SUM(O45:Z45)</f>
        <v>24964</v>
      </c>
    </row>
    <row r="46" spans="1:27" s="8" customFormat="1" ht="19.5" customHeight="1" x14ac:dyDescent="0.3">
      <c r="A46" s="127">
        <v>45261</v>
      </c>
      <c r="B46" s="127" t="s">
        <v>21</v>
      </c>
      <c r="C46" s="125" t="s">
        <v>80</v>
      </c>
      <c r="D46" s="125" t="s">
        <v>81</v>
      </c>
      <c r="E46" s="132">
        <v>300000</v>
      </c>
      <c r="F46" s="68"/>
      <c r="G46" s="150">
        <v>100000</v>
      </c>
      <c r="H46" s="134" t="s">
        <v>79</v>
      </c>
      <c r="I46" s="69"/>
      <c r="J46" s="134" t="s">
        <v>21</v>
      </c>
      <c r="K46" s="38"/>
      <c r="L46" s="36"/>
      <c r="M46" s="36"/>
      <c r="N46" s="13" t="s">
        <v>29</v>
      </c>
      <c r="O46" s="72"/>
      <c r="P46" s="72"/>
      <c r="Q46" s="72"/>
      <c r="R46" s="72"/>
      <c r="S46" s="72"/>
      <c r="T46" s="72"/>
      <c r="U46" s="72"/>
      <c r="V46" s="72"/>
      <c r="W46" s="67">
        <v>25000</v>
      </c>
      <c r="X46" s="67">
        <v>25000</v>
      </c>
      <c r="Y46" s="67">
        <v>25000</v>
      </c>
      <c r="Z46" s="67">
        <v>25000</v>
      </c>
      <c r="AA46" s="73">
        <v>150000</v>
      </c>
    </row>
    <row r="47" spans="1:27" s="8" customFormat="1" ht="19.5" customHeight="1" x14ac:dyDescent="0.3">
      <c r="A47" s="126"/>
      <c r="B47" s="126"/>
      <c r="C47" s="126"/>
      <c r="D47" s="126"/>
      <c r="E47" s="126"/>
      <c r="F47" s="68"/>
      <c r="G47" s="180"/>
      <c r="H47" s="180"/>
      <c r="I47" s="69"/>
      <c r="J47" s="180"/>
      <c r="K47" s="38"/>
      <c r="L47" s="36"/>
      <c r="M47" s="36"/>
      <c r="N47" s="14" t="s">
        <v>31</v>
      </c>
      <c r="O47" s="72"/>
      <c r="P47" s="72"/>
      <c r="Q47" s="72"/>
      <c r="R47" s="72"/>
      <c r="S47" s="72"/>
      <c r="T47" s="72"/>
      <c r="U47" s="72"/>
      <c r="V47" s="72"/>
      <c r="W47" s="66">
        <v>21125</v>
      </c>
      <c r="X47" s="66"/>
      <c r="Y47" s="66"/>
      <c r="Z47" s="66"/>
      <c r="AA47" s="73">
        <f>SUM(V47:Z47)</f>
        <v>21125</v>
      </c>
    </row>
    <row r="48" spans="1:27" ht="15.75" customHeight="1" x14ac:dyDescent="0.3">
      <c r="A48" s="187" t="s">
        <v>69</v>
      </c>
      <c r="B48" s="187"/>
      <c r="C48" s="187"/>
      <c r="D48" s="187"/>
      <c r="E48" s="157">
        <f>SUM(E42:E47)</f>
        <v>449964</v>
      </c>
      <c r="F48" s="157">
        <f>SUM(F42:F43)</f>
        <v>62500</v>
      </c>
      <c r="G48" s="232">
        <f>SUM(G42:G47)</f>
        <v>169604</v>
      </c>
      <c r="H48" s="31"/>
      <c r="I48" s="31"/>
      <c r="J48" s="31"/>
      <c r="K48" s="31"/>
      <c r="L48" s="31"/>
      <c r="M48" s="31"/>
      <c r="N48" s="176" t="s">
        <v>70</v>
      </c>
      <c r="O48" s="156">
        <f t="shared" ref="O48:Z48" si="20">SUMPRODUCT(--($N$42:$N$45="Actual Savings"),(O42:O45))</f>
        <v>30149.27</v>
      </c>
      <c r="P48" s="156">
        <f t="shared" si="20"/>
        <v>19327</v>
      </c>
      <c r="Q48" s="156">
        <f t="shared" si="20"/>
        <v>27093.95</v>
      </c>
      <c r="R48" s="156">
        <f t="shared" si="20"/>
        <v>11978.36</v>
      </c>
      <c r="S48" s="156">
        <f t="shared" si="20"/>
        <v>14276.84</v>
      </c>
      <c r="T48" s="156">
        <f t="shared" si="20"/>
        <v>0</v>
      </c>
      <c r="U48" s="156">
        <f t="shared" si="20"/>
        <v>0</v>
      </c>
      <c r="V48" s="156">
        <f t="shared" si="20"/>
        <v>0</v>
      </c>
      <c r="W48" s="156">
        <f t="shared" si="20"/>
        <v>0</v>
      </c>
      <c r="X48" s="156">
        <f t="shared" si="20"/>
        <v>0</v>
      </c>
      <c r="Y48" s="156">
        <f t="shared" si="20"/>
        <v>0</v>
      </c>
      <c r="Z48" s="156">
        <f t="shared" si="20"/>
        <v>0</v>
      </c>
      <c r="AA48" s="158">
        <f>SUM(O49:Z49)</f>
        <v>0</v>
      </c>
    </row>
    <row r="49" spans="1:27" ht="15.75" customHeight="1" x14ac:dyDescent="0.3">
      <c r="A49" s="188"/>
      <c r="B49" s="188"/>
      <c r="C49" s="188"/>
      <c r="D49" s="188"/>
      <c r="E49" s="231"/>
      <c r="F49" s="231"/>
      <c r="G49" s="233"/>
      <c r="H49" s="32"/>
      <c r="I49" s="32"/>
      <c r="J49" s="32"/>
      <c r="K49" s="32"/>
      <c r="L49" s="32"/>
      <c r="M49" s="32"/>
      <c r="N49" s="138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9"/>
    </row>
    <row r="50" spans="1:27" ht="24" customHeight="1" x14ac:dyDescent="0.3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2"/>
      <c r="N50" s="16" t="s">
        <v>29</v>
      </c>
      <c r="O50" s="21">
        <f>SUMIF($N$42:$N$45,$N$50,O$42:O$45)</f>
        <v>23514</v>
      </c>
      <c r="P50" s="21">
        <f>SUMIF($N$42:$N$45,$N$50,P$42:P$45)</f>
        <v>8928</v>
      </c>
      <c r="Q50" s="21">
        <f>SUMIF($N$42:$N$45,$N$50,Q$42:Q$45)</f>
        <v>19306</v>
      </c>
      <c r="R50" s="21">
        <f>SUMIF($N$42:$N$45,$N$50,R$42:R$45)</f>
        <v>8928</v>
      </c>
      <c r="S50" s="21">
        <f>SUMIF($N$42:$N$47,$N$50,S$42:S$47)</f>
        <v>8928</v>
      </c>
      <c r="T50" s="21">
        <f t="shared" ref="T50:Z50" si="21">SUMIF($N$42:$N$47,$N$50,T$42:T$47)</f>
        <v>0</v>
      </c>
      <c r="U50" s="21">
        <f t="shared" si="21"/>
        <v>0</v>
      </c>
      <c r="V50" s="21">
        <f t="shared" si="21"/>
        <v>0</v>
      </c>
      <c r="W50" s="21">
        <f t="shared" si="21"/>
        <v>25000</v>
      </c>
      <c r="X50" s="21">
        <f t="shared" si="21"/>
        <v>25000</v>
      </c>
      <c r="Y50" s="21">
        <f t="shared" si="21"/>
        <v>25000</v>
      </c>
      <c r="Z50" s="21">
        <f t="shared" si="21"/>
        <v>25000</v>
      </c>
      <c r="AA50" s="21">
        <f>SUM(O50:Z50)</f>
        <v>169604</v>
      </c>
    </row>
    <row r="51" spans="1:27" s="8" customFormat="1" ht="19.5" customHeight="1" x14ac:dyDescent="0.3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4"/>
      <c r="N51" s="46" t="s">
        <v>31</v>
      </c>
      <c r="O51" s="47">
        <f>SUMIF($N$42:$N$45,$N$51,O$42:O$45)</f>
        <v>30149.27</v>
      </c>
      <c r="P51" s="47">
        <f>SUMIF($N$42:$N$45,$N$51,P$42:P$45)</f>
        <v>19327</v>
      </c>
      <c r="Q51" s="47">
        <f>SUMIF($N$42:$N$45,$N$51,Q$42:Q$45)</f>
        <v>27093.95</v>
      </c>
      <c r="R51" s="47">
        <f>SUMIF($N$42:$N$45,$N$51,R$42:R$45)</f>
        <v>11978.36</v>
      </c>
      <c r="S51" s="47">
        <f>SUMIF($N$42:$N$45,$N$51,S$42:S$45)</f>
        <v>14276.84</v>
      </c>
      <c r="T51" s="47">
        <f>SUMIF($N$42:$N$47,$N$51,T$42:T$47)</f>
        <v>0</v>
      </c>
      <c r="U51" s="47">
        <f t="shared" ref="U51:Z51" si="22">SUMIF($N$42:$N$47,$N$51,U$42:U$47)</f>
        <v>0</v>
      </c>
      <c r="V51" s="47">
        <f t="shared" si="22"/>
        <v>0</v>
      </c>
      <c r="W51" s="47">
        <f t="shared" si="22"/>
        <v>21125</v>
      </c>
      <c r="X51" s="47">
        <f t="shared" si="22"/>
        <v>0</v>
      </c>
      <c r="Y51" s="47">
        <f t="shared" si="22"/>
        <v>0</v>
      </c>
      <c r="Z51" s="47">
        <f t="shared" si="22"/>
        <v>0</v>
      </c>
      <c r="AA51" s="47">
        <f>SUM(O51:Z51)</f>
        <v>123950.42</v>
      </c>
    </row>
    <row r="52" spans="1:27" ht="18.75" customHeight="1" x14ac:dyDescent="0.3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44" t="s">
        <v>72</v>
      </c>
      <c r="O52" s="64">
        <f>O51</f>
        <v>30149.27</v>
      </c>
      <c r="P52" s="64">
        <f t="shared" ref="P52:Z52" si="23">P51</f>
        <v>19327</v>
      </c>
      <c r="Q52" s="64">
        <f t="shared" si="23"/>
        <v>27093.95</v>
      </c>
      <c r="R52" s="64">
        <f t="shared" si="23"/>
        <v>11978.36</v>
      </c>
      <c r="S52" s="64">
        <f t="shared" si="23"/>
        <v>14276.84</v>
      </c>
      <c r="T52" s="64">
        <f t="shared" si="23"/>
        <v>0</v>
      </c>
      <c r="U52" s="64">
        <f t="shared" si="23"/>
        <v>0</v>
      </c>
      <c r="V52" s="64">
        <f t="shared" si="23"/>
        <v>0</v>
      </c>
      <c r="W52" s="64">
        <f t="shared" si="23"/>
        <v>21125</v>
      </c>
      <c r="X52" s="64">
        <f t="shared" si="23"/>
        <v>0</v>
      </c>
      <c r="Y52" s="64">
        <f t="shared" si="23"/>
        <v>0</v>
      </c>
      <c r="Z52" s="64">
        <f t="shared" si="23"/>
        <v>0</v>
      </c>
      <c r="AA52" s="74"/>
    </row>
    <row r="53" spans="1:27" ht="18.75" customHeight="1" thickBo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2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7" ht="26.4" thickBot="1" x14ac:dyDescent="0.35">
      <c r="A54" s="152" t="s">
        <v>82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</row>
    <row r="55" spans="1:27" s="3" customFormat="1" ht="28.8" x14ac:dyDescent="0.3">
      <c r="A55" s="9" t="s">
        <v>4</v>
      </c>
      <c r="B55" s="9" t="s">
        <v>83</v>
      </c>
      <c r="C55" s="10" t="s">
        <v>6</v>
      </c>
      <c r="D55" s="10" t="s">
        <v>7</v>
      </c>
      <c r="E55" s="11" t="s">
        <v>8</v>
      </c>
      <c r="F55" s="11" t="s">
        <v>9</v>
      </c>
      <c r="G55" s="11" t="s">
        <v>10</v>
      </c>
      <c r="H55" s="11" t="s">
        <v>11</v>
      </c>
      <c r="I55" s="11" t="s">
        <v>12</v>
      </c>
      <c r="J55" s="11" t="s">
        <v>13</v>
      </c>
      <c r="K55" s="11" t="s">
        <v>14</v>
      </c>
      <c r="L55" s="11" t="s">
        <v>15</v>
      </c>
      <c r="M55" s="11" t="s">
        <v>16</v>
      </c>
      <c r="N55" s="11"/>
      <c r="O55" s="12">
        <v>45017</v>
      </c>
      <c r="P55" s="12">
        <v>45047</v>
      </c>
      <c r="Q55" s="12">
        <v>45078</v>
      </c>
      <c r="R55" s="12">
        <v>45108</v>
      </c>
      <c r="S55" s="12">
        <v>45139</v>
      </c>
      <c r="T55" s="12">
        <v>45170</v>
      </c>
      <c r="U55" s="12">
        <v>45200</v>
      </c>
      <c r="V55" s="12">
        <v>45231</v>
      </c>
      <c r="W55" s="12">
        <v>45261</v>
      </c>
      <c r="X55" s="12">
        <v>45292</v>
      </c>
      <c r="Y55" s="12">
        <v>45323</v>
      </c>
      <c r="Z55" s="12">
        <v>45352</v>
      </c>
      <c r="AA55" s="12" t="s">
        <v>17</v>
      </c>
    </row>
    <row r="56" spans="1:27" s="8" customFormat="1" ht="19.5" customHeight="1" x14ac:dyDescent="0.3">
      <c r="A56" s="214">
        <v>44805</v>
      </c>
      <c r="B56" s="172" t="s">
        <v>84</v>
      </c>
      <c r="C56" s="216" t="s">
        <v>74</v>
      </c>
      <c r="D56" s="189" t="s">
        <v>75</v>
      </c>
      <c r="E56" s="215">
        <v>60000</v>
      </c>
      <c r="F56" s="160">
        <f>(E56/12)*7</f>
        <v>35000</v>
      </c>
      <c r="G56" s="116"/>
      <c r="H56" s="161" t="s">
        <v>76</v>
      </c>
      <c r="I56" s="160"/>
      <c r="J56" s="145" t="s">
        <v>21</v>
      </c>
      <c r="K56" s="142" t="s">
        <v>77</v>
      </c>
      <c r="L56" s="116" t="s">
        <v>27</v>
      </c>
      <c r="M56" s="116" t="s">
        <v>28</v>
      </c>
      <c r="N56" s="13" t="s">
        <v>29</v>
      </c>
      <c r="O56" s="53">
        <v>5000</v>
      </c>
      <c r="P56" s="53">
        <v>5000</v>
      </c>
      <c r="Q56" s="53">
        <v>5000</v>
      </c>
      <c r="R56" s="53">
        <v>5000</v>
      </c>
      <c r="S56" s="53">
        <v>5000</v>
      </c>
      <c r="T56" s="59"/>
      <c r="U56" s="59"/>
      <c r="V56" s="59"/>
      <c r="W56" s="59"/>
      <c r="X56" s="59"/>
      <c r="Y56" s="59"/>
      <c r="Z56" s="59"/>
      <c r="AA56" s="13">
        <f>SUM(O56:S56)</f>
        <v>25000</v>
      </c>
    </row>
    <row r="57" spans="1:27" s="8" customFormat="1" ht="19.5" customHeight="1" x14ac:dyDescent="0.3">
      <c r="A57" s="214"/>
      <c r="B57" s="173"/>
      <c r="C57" s="216"/>
      <c r="D57" s="190"/>
      <c r="E57" s="215"/>
      <c r="F57" s="160"/>
      <c r="G57" s="117"/>
      <c r="H57" s="160"/>
      <c r="I57" s="160"/>
      <c r="J57" s="117"/>
      <c r="K57" s="144"/>
      <c r="L57" s="117"/>
      <c r="M57" s="117"/>
      <c r="N57" s="14" t="s">
        <v>31</v>
      </c>
      <c r="O57" s="55">
        <v>8132.59</v>
      </c>
      <c r="P57" s="55">
        <v>10270</v>
      </c>
      <c r="Q57" s="55">
        <v>8560.19</v>
      </c>
      <c r="R57" s="55">
        <v>5935.77</v>
      </c>
      <c r="S57" s="55">
        <v>4956.3599999999997</v>
      </c>
      <c r="T57" s="59"/>
      <c r="U57" s="59"/>
      <c r="V57" s="59"/>
      <c r="W57" s="59"/>
      <c r="X57" s="59"/>
      <c r="Y57" s="59"/>
      <c r="Z57" s="59"/>
      <c r="AA57" s="13"/>
    </row>
    <row r="58" spans="1:27" s="8" customFormat="1" ht="19.5" customHeight="1" x14ac:dyDescent="0.3">
      <c r="A58" s="214">
        <v>44805</v>
      </c>
      <c r="B58" s="172" t="s">
        <v>85</v>
      </c>
      <c r="C58" s="216" t="s">
        <v>74</v>
      </c>
      <c r="D58" s="190"/>
      <c r="E58" s="215">
        <v>45000</v>
      </c>
      <c r="F58" s="160">
        <f>(E58/12)*7</f>
        <v>26250</v>
      </c>
      <c r="G58" s="116"/>
      <c r="H58" s="161" t="s">
        <v>86</v>
      </c>
      <c r="I58" s="160"/>
      <c r="J58" s="145" t="s">
        <v>21</v>
      </c>
      <c r="K58" s="142" t="s">
        <v>77</v>
      </c>
      <c r="L58" s="116" t="s">
        <v>27</v>
      </c>
      <c r="M58" s="116" t="s">
        <v>28</v>
      </c>
      <c r="N58" s="13" t="s">
        <v>29</v>
      </c>
      <c r="O58" s="53">
        <v>3750</v>
      </c>
      <c r="P58" s="53">
        <v>3750</v>
      </c>
      <c r="Q58" s="53">
        <v>3750</v>
      </c>
      <c r="R58" s="53">
        <v>3750</v>
      </c>
      <c r="S58" s="53">
        <v>3750</v>
      </c>
      <c r="T58" s="59"/>
      <c r="U58" s="59"/>
      <c r="V58" s="59"/>
      <c r="W58" s="59"/>
      <c r="X58" s="59"/>
      <c r="Y58" s="59"/>
      <c r="Z58" s="59"/>
      <c r="AA58" s="13">
        <f>SUM(O58:S58)</f>
        <v>18750</v>
      </c>
    </row>
    <row r="59" spans="1:27" s="8" customFormat="1" ht="19.5" customHeight="1" x14ac:dyDescent="0.3">
      <c r="A59" s="214"/>
      <c r="B59" s="173"/>
      <c r="C59" s="216"/>
      <c r="D59" s="191"/>
      <c r="E59" s="215"/>
      <c r="F59" s="160"/>
      <c r="G59" s="117"/>
      <c r="H59" s="160"/>
      <c r="I59" s="160"/>
      <c r="J59" s="117"/>
      <c r="K59" s="144"/>
      <c r="L59" s="117"/>
      <c r="M59" s="117"/>
      <c r="N59" s="14" t="s">
        <v>31</v>
      </c>
      <c r="O59" s="55">
        <v>7152.29</v>
      </c>
      <c r="P59" s="55">
        <v>8727</v>
      </c>
      <c r="Q59" s="55">
        <v>7780.48</v>
      </c>
      <c r="R59" s="55">
        <v>5700.36</v>
      </c>
      <c r="S59" s="55">
        <v>8927.7199999999993</v>
      </c>
      <c r="T59" s="59"/>
      <c r="U59" s="59"/>
      <c r="V59" s="59"/>
      <c r="W59" s="59"/>
      <c r="X59" s="59"/>
      <c r="Y59" s="59"/>
      <c r="Z59" s="59"/>
      <c r="AA59" s="13"/>
    </row>
    <row r="60" spans="1:27" ht="15.75" customHeight="1" x14ac:dyDescent="0.3">
      <c r="A60" s="187" t="s">
        <v>69</v>
      </c>
      <c r="B60" s="187"/>
      <c r="C60" s="187"/>
      <c r="D60" s="187"/>
      <c r="E60" s="138">
        <f>SUM(E56:E59)</f>
        <v>105000</v>
      </c>
      <c r="F60" s="138">
        <f>SUM(F56:F59)</f>
        <v>61250</v>
      </c>
      <c r="G60" s="31"/>
      <c r="H60" s="31"/>
      <c r="I60" s="31"/>
      <c r="J60" s="31"/>
      <c r="K60" s="31"/>
      <c r="L60" s="31"/>
      <c r="M60" s="31"/>
      <c r="N60" s="176" t="s">
        <v>70</v>
      </c>
      <c r="O60" s="156">
        <f t="shared" ref="O60:S60" si="24">SUMPRODUCT(--($N$56:$N$59="Actual Savings"),(O56:O59))</f>
        <v>15284.880000000001</v>
      </c>
      <c r="P60" s="156">
        <f t="shared" si="24"/>
        <v>18997</v>
      </c>
      <c r="Q60" s="156">
        <f t="shared" si="24"/>
        <v>16340.67</v>
      </c>
      <c r="R60" s="156">
        <f t="shared" si="24"/>
        <v>11636.130000000001</v>
      </c>
      <c r="S60" s="156">
        <f t="shared" si="24"/>
        <v>13884.079999999998</v>
      </c>
      <c r="T60" s="174">
        <f>SUMPRODUCT(--($N$56:$N$59="Actual Savings"),(T56:T59))</f>
        <v>0</v>
      </c>
      <c r="U60" s="174">
        <f t="shared" ref="U60:Z60" si="25">SUMPRODUCT(--($N$56:$N$59="Actual Savings"),(U56:U59))</f>
        <v>0</v>
      </c>
      <c r="V60" s="174">
        <f t="shared" si="25"/>
        <v>0</v>
      </c>
      <c r="W60" s="174">
        <f t="shared" si="25"/>
        <v>0</v>
      </c>
      <c r="X60" s="174">
        <f t="shared" si="25"/>
        <v>0</v>
      </c>
      <c r="Y60" s="174">
        <f t="shared" si="25"/>
        <v>0</v>
      </c>
      <c r="Z60" s="174">
        <f t="shared" si="25"/>
        <v>0</v>
      </c>
      <c r="AA60" s="178">
        <f>SUM(O61:Z61)</f>
        <v>0</v>
      </c>
    </row>
    <row r="61" spans="1:27" ht="15.75" customHeight="1" x14ac:dyDescent="0.3">
      <c r="A61" s="188"/>
      <c r="B61" s="188"/>
      <c r="C61" s="188"/>
      <c r="D61" s="188"/>
      <c r="E61" s="139"/>
      <c r="F61" s="139"/>
      <c r="G61" s="32"/>
      <c r="H61" s="32"/>
      <c r="I61" s="32"/>
      <c r="J61" s="32"/>
      <c r="K61" s="32"/>
      <c r="L61" s="32"/>
      <c r="M61" s="32"/>
      <c r="N61" s="138"/>
      <c r="O61" s="157"/>
      <c r="P61" s="157"/>
      <c r="Q61" s="157"/>
      <c r="R61" s="157"/>
      <c r="S61" s="157"/>
      <c r="T61" s="175"/>
      <c r="U61" s="175"/>
      <c r="V61" s="175"/>
      <c r="W61" s="175"/>
      <c r="X61" s="175"/>
      <c r="Y61" s="175"/>
      <c r="Z61" s="175"/>
      <c r="AA61" s="179"/>
    </row>
    <row r="62" spans="1:27" ht="24" customHeight="1" x14ac:dyDescent="0.3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50"/>
      <c r="N62" s="16" t="s">
        <v>29</v>
      </c>
      <c r="O62" s="21">
        <f>SUMIF($N$56:$N$59,$N$56,O$56:O$59)</f>
        <v>8750</v>
      </c>
      <c r="P62" s="21">
        <f t="shared" ref="P62:S62" si="26">SUMIF($N$56:$N$59,$N$56,P$56:P$59)</f>
        <v>8750</v>
      </c>
      <c r="Q62" s="21">
        <f t="shared" si="26"/>
        <v>8750</v>
      </c>
      <c r="R62" s="21">
        <f t="shared" si="26"/>
        <v>8750</v>
      </c>
      <c r="S62" s="21">
        <f t="shared" si="26"/>
        <v>8750</v>
      </c>
      <c r="T62" s="60">
        <f t="shared" ref="T62:Z63" si="27">SUMIF($N$56:$N$59,$N$56,T$4:T$59)</f>
        <v>0</v>
      </c>
      <c r="U62" s="60">
        <f t="shared" si="27"/>
        <v>0</v>
      </c>
      <c r="V62" s="60">
        <f t="shared" si="27"/>
        <v>0</v>
      </c>
      <c r="W62" s="60">
        <f t="shared" si="27"/>
        <v>0</v>
      </c>
      <c r="X62" s="60">
        <f t="shared" si="27"/>
        <v>0</v>
      </c>
      <c r="Y62" s="60">
        <f t="shared" si="27"/>
        <v>0</v>
      </c>
      <c r="Z62" s="60">
        <f t="shared" si="27"/>
        <v>0</v>
      </c>
      <c r="AA62" s="17"/>
    </row>
    <row r="63" spans="1:27" s="8" customFormat="1" ht="19.5" customHeight="1" x14ac:dyDescent="0.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51"/>
      <c r="N63" s="46" t="s">
        <v>31</v>
      </c>
      <c r="O63" s="47">
        <f>SUMIF($N$56:$N$59,$N$57,O$56:O$59)</f>
        <v>15284.880000000001</v>
      </c>
      <c r="P63" s="47">
        <f t="shared" ref="P63:S63" si="28">SUMIF($N$56:$N$59,$N$57,P$56:P$59)</f>
        <v>18997</v>
      </c>
      <c r="Q63" s="47">
        <f t="shared" si="28"/>
        <v>16340.67</v>
      </c>
      <c r="R63" s="47">
        <f t="shared" si="28"/>
        <v>11636.130000000001</v>
      </c>
      <c r="S63" s="47">
        <f t="shared" si="28"/>
        <v>13884.079999999998</v>
      </c>
      <c r="T63" s="61">
        <f t="shared" si="27"/>
        <v>0</v>
      </c>
      <c r="U63" s="61">
        <f t="shared" si="27"/>
        <v>0</v>
      </c>
      <c r="V63" s="61">
        <f t="shared" si="27"/>
        <v>0</v>
      </c>
      <c r="W63" s="61">
        <f t="shared" si="27"/>
        <v>0</v>
      </c>
      <c r="X63" s="61">
        <f t="shared" si="27"/>
        <v>0</v>
      </c>
      <c r="Y63" s="61">
        <f t="shared" si="27"/>
        <v>0</v>
      </c>
      <c r="Z63" s="61">
        <f t="shared" si="27"/>
        <v>0</v>
      </c>
      <c r="AA63" s="17"/>
    </row>
    <row r="64" spans="1:27" ht="18.75" customHeight="1" x14ac:dyDescent="0.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44" t="s">
        <v>72</v>
      </c>
      <c r="O64" s="64" cm="1">
        <f t="array" ref="O64:O65">O62:O63</f>
        <v>8750</v>
      </c>
      <c r="P64" s="64" cm="1">
        <f t="array" ref="P64:P65">P62:P63</f>
        <v>8750</v>
      </c>
      <c r="Q64" s="64" cm="1">
        <f t="array" ref="Q64:Q65">Q62:Q63</f>
        <v>8750</v>
      </c>
      <c r="R64" s="64" cm="1">
        <f t="array" ref="R64:R65">R62:R63</f>
        <v>8750</v>
      </c>
      <c r="S64" s="64" cm="1">
        <f t="array" ref="S64:S65">S62:S63</f>
        <v>8750</v>
      </c>
      <c r="T64" s="62" cm="1">
        <f t="array" ref="T64:T65">T62:T63</f>
        <v>0</v>
      </c>
      <c r="U64" s="62" cm="1">
        <f t="array" ref="U64:U65">U62:U63</f>
        <v>0</v>
      </c>
      <c r="V64" s="62" cm="1">
        <f t="array" ref="V64:V65">V62:V63</f>
        <v>0</v>
      </c>
      <c r="W64" s="62" cm="1">
        <f t="array" ref="W64:W65">W62:W63</f>
        <v>0</v>
      </c>
      <c r="X64" s="62" cm="1">
        <f t="array" ref="X64:X65">X62:X63</f>
        <v>0</v>
      </c>
      <c r="Y64" s="62" cm="1">
        <f t="array" ref="Y64:Y65">Y62:Y63</f>
        <v>0</v>
      </c>
      <c r="Z64" s="62" cm="1">
        <f t="array" ref="Z64:Z65">Z62:Z63</f>
        <v>0</v>
      </c>
      <c r="AA64" s="45"/>
    </row>
    <row r="65" spans="1:27" ht="18.75" customHeight="1" thickBot="1" x14ac:dyDescent="0.3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22"/>
      <c r="O65" s="65">
        <v>15284.880000000001</v>
      </c>
      <c r="P65" s="65">
        <v>18997</v>
      </c>
      <c r="Q65" s="65">
        <v>16340.67</v>
      </c>
      <c r="R65" s="65">
        <v>11636.130000000001</v>
      </c>
      <c r="S65" s="65">
        <v>13884.079999999998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</row>
    <row r="66" spans="1:27" ht="42.75" customHeight="1" thickBot="1" x14ac:dyDescent="0.35">
      <c r="A66" s="152" t="s">
        <v>87</v>
      </c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</row>
    <row r="67" spans="1:27" s="3" customFormat="1" ht="28.8" x14ac:dyDescent="0.3">
      <c r="A67" s="9" t="s">
        <v>4</v>
      </c>
      <c r="B67" s="9" t="s">
        <v>5</v>
      </c>
      <c r="C67" s="10" t="s">
        <v>6</v>
      </c>
      <c r="D67" s="10" t="s">
        <v>7</v>
      </c>
      <c r="E67" s="11" t="s">
        <v>8</v>
      </c>
      <c r="F67" s="11" t="s">
        <v>9</v>
      </c>
      <c r="G67" s="11" t="s">
        <v>88</v>
      </c>
      <c r="H67" s="11" t="s">
        <v>11</v>
      </c>
      <c r="I67" s="11" t="s">
        <v>12</v>
      </c>
      <c r="J67" s="11" t="s">
        <v>13</v>
      </c>
      <c r="K67" s="11" t="s">
        <v>14</v>
      </c>
      <c r="L67" s="11" t="s">
        <v>15</v>
      </c>
      <c r="M67" s="11" t="s">
        <v>16</v>
      </c>
      <c r="N67" s="11"/>
      <c r="O67" s="12">
        <v>45017</v>
      </c>
      <c r="P67" s="12">
        <v>45047</v>
      </c>
      <c r="Q67" s="12">
        <v>45078</v>
      </c>
      <c r="R67" s="12">
        <v>45108</v>
      </c>
      <c r="S67" s="12">
        <v>45139</v>
      </c>
      <c r="T67" s="12">
        <v>45170</v>
      </c>
      <c r="U67" s="12">
        <v>45200</v>
      </c>
      <c r="V67" s="12">
        <v>45231</v>
      </c>
      <c r="W67" s="12">
        <v>45261</v>
      </c>
      <c r="X67" s="12">
        <v>45292</v>
      </c>
      <c r="Y67" s="12">
        <v>45323</v>
      </c>
      <c r="Z67" s="12">
        <v>45352</v>
      </c>
      <c r="AA67" s="12" t="s">
        <v>17</v>
      </c>
    </row>
    <row r="68" spans="1:27" s="8" customFormat="1" ht="19.5" customHeight="1" x14ac:dyDescent="0.3">
      <c r="A68" s="154">
        <v>45017</v>
      </c>
      <c r="B68" s="127" t="s">
        <v>89</v>
      </c>
      <c r="C68" s="118" t="s">
        <v>90</v>
      </c>
      <c r="D68" s="118" t="s">
        <v>91</v>
      </c>
      <c r="E68" s="133">
        <v>600000</v>
      </c>
      <c r="F68" s="133">
        <v>599999</v>
      </c>
      <c r="G68" s="133">
        <v>600000</v>
      </c>
      <c r="H68" s="114" t="s">
        <v>92</v>
      </c>
      <c r="I68" s="115"/>
      <c r="J68" s="133" t="s">
        <v>89</v>
      </c>
      <c r="K68" s="142" t="s">
        <v>77</v>
      </c>
      <c r="L68" s="116" t="s">
        <v>27</v>
      </c>
      <c r="M68" s="116" t="s">
        <v>28</v>
      </c>
      <c r="N68" s="13" t="s">
        <v>29</v>
      </c>
      <c r="O68" s="34">
        <v>50000</v>
      </c>
      <c r="P68" s="34">
        <v>50000</v>
      </c>
      <c r="Q68" s="34">
        <v>50000</v>
      </c>
      <c r="R68" s="34">
        <v>50000</v>
      </c>
      <c r="S68" s="34">
        <v>50000</v>
      </c>
      <c r="T68" s="34">
        <v>50000</v>
      </c>
      <c r="U68" s="34">
        <v>50000</v>
      </c>
      <c r="V68" s="34">
        <v>50000</v>
      </c>
      <c r="W68" s="34">
        <v>50000</v>
      </c>
      <c r="X68" s="34">
        <v>50000</v>
      </c>
      <c r="Y68" s="34">
        <v>50000</v>
      </c>
      <c r="Z68" s="34">
        <v>50000</v>
      </c>
      <c r="AA68" s="13">
        <f>SUM(O68:Z68)</f>
        <v>600000</v>
      </c>
    </row>
    <row r="69" spans="1:27" s="8" customFormat="1" ht="28.5" customHeight="1" x14ac:dyDescent="0.3">
      <c r="A69" s="154"/>
      <c r="B69" s="155"/>
      <c r="C69" s="118"/>
      <c r="D69" s="118"/>
      <c r="E69" s="135"/>
      <c r="F69" s="135"/>
      <c r="G69" s="135"/>
      <c r="H69" s="115"/>
      <c r="I69" s="115"/>
      <c r="J69" s="135"/>
      <c r="K69" s="144"/>
      <c r="L69" s="117"/>
      <c r="M69" s="117"/>
      <c r="N69" s="14" t="s">
        <v>31</v>
      </c>
      <c r="O69" s="15">
        <v>67119.11</v>
      </c>
      <c r="P69" s="15">
        <v>74371.38</v>
      </c>
      <c r="Q69" s="15">
        <v>88058.34</v>
      </c>
      <c r="R69" s="15">
        <v>75002.759999999995</v>
      </c>
      <c r="S69" s="15">
        <v>65016.61</v>
      </c>
      <c r="T69" s="15">
        <v>67734.27</v>
      </c>
      <c r="U69" s="15">
        <v>82336.399999999994</v>
      </c>
      <c r="V69" s="15">
        <v>65443.58</v>
      </c>
      <c r="W69" s="15">
        <v>67707</v>
      </c>
      <c r="X69" s="15"/>
      <c r="Y69" s="15"/>
      <c r="Z69" s="15"/>
      <c r="AA69" s="13">
        <f t="shared" ref="AA69:AA79" si="29">SUM(O69:Z69)</f>
        <v>652789.44999999995</v>
      </c>
    </row>
    <row r="70" spans="1:27" s="8" customFormat="1" ht="19.5" customHeight="1" x14ac:dyDescent="0.3">
      <c r="A70" s="166">
        <v>45017</v>
      </c>
      <c r="B70" s="127" t="s">
        <v>89</v>
      </c>
      <c r="C70" s="163" t="s">
        <v>93</v>
      </c>
      <c r="D70" s="162" t="s">
        <v>94</v>
      </c>
      <c r="E70" s="165">
        <v>560000</v>
      </c>
      <c r="F70" s="115">
        <v>500000</v>
      </c>
      <c r="G70" s="133">
        <v>560000</v>
      </c>
      <c r="H70" s="114" t="s">
        <v>95</v>
      </c>
      <c r="I70" s="115"/>
      <c r="J70" s="133" t="s">
        <v>89</v>
      </c>
      <c r="K70" s="142" t="s">
        <v>77</v>
      </c>
      <c r="L70" s="145" t="s">
        <v>27</v>
      </c>
      <c r="M70" s="116" t="s">
        <v>28</v>
      </c>
      <c r="N70" s="13" t="s">
        <v>29</v>
      </c>
      <c r="O70" s="34">
        <v>30000</v>
      </c>
      <c r="P70" s="34">
        <v>30000</v>
      </c>
      <c r="Q70" s="34">
        <v>30000</v>
      </c>
      <c r="R70" s="34">
        <v>30000</v>
      </c>
      <c r="S70" s="34">
        <v>30000</v>
      </c>
      <c r="T70" s="34">
        <v>30000</v>
      </c>
      <c r="U70" s="34">
        <v>30000</v>
      </c>
      <c r="V70" s="34">
        <v>30000</v>
      </c>
      <c r="W70" s="34">
        <v>30000</v>
      </c>
      <c r="X70" s="34">
        <v>30000</v>
      </c>
      <c r="Y70" s="34">
        <v>30000</v>
      </c>
      <c r="Z70" s="34">
        <v>30000</v>
      </c>
      <c r="AA70" s="13">
        <f t="shared" si="29"/>
        <v>360000</v>
      </c>
    </row>
    <row r="71" spans="1:27" s="8" customFormat="1" ht="19.5" customHeight="1" x14ac:dyDescent="0.3">
      <c r="A71" s="166"/>
      <c r="B71" s="218"/>
      <c r="C71" s="163"/>
      <c r="D71" s="163"/>
      <c r="E71" s="165"/>
      <c r="F71" s="115"/>
      <c r="G71" s="141"/>
      <c r="H71" s="114"/>
      <c r="I71" s="115"/>
      <c r="J71" s="141"/>
      <c r="K71" s="143"/>
      <c r="L71" s="146"/>
      <c r="M71" s="140"/>
      <c r="N71" s="14" t="s">
        <v>31</v>
      </c>
      <c r="O71" s="15">
        <v>84258</v>
      </c>
      <c r="P71" s="15">
        <v>49454</v>
      </c>
      <c r="Q71" s="15">
        <v>53291</v>
      </c>
      <c r="R71" s="15">
        <v>103494</v>
      </c>
      <c r="S71" s="15">
        <v>103945</v>
      </c>
      <c r="T71" s="15">
        <v>55657</v>
      </c>
      <c r="U71" s="15">
        <v>28346</v>
      </c>
      <c r="V71" s="15">
        <v>27772</v>
      </c>
      <c r="W71" s="15">
        <v>8168</v>
      </c>
      <c r="X71" s="15"/>
      <c r="Y71" s="15"/>
      <c r="Z71" s="15"/>
      <c r="AA71" s="13">
        <f t="shared" si="29"/>
        <v>514385</v>
      </c>
    </row>
    <row r="72" spans="1:27" s="8" customFormat="1" ht="19.5" customHeight="1" x14ac:dyDescent="0.3">
      <c r="A72" s="166"/>
      <c r="B72" s="155"/>
      <c r="C72" s="164"/>
      <c r="D72" s="164"/>
      <c r="E72" s="165"/>
      <c r="F72" s="115"/>
      <c r="G72" s="135"/>
      <c r="H72" s="115"/>
      <c r="I72" s="115"/>
      <c r="J72" s="135"/>
      <c r="K72" s="144"/>
      <c r="L72" s="117"/>
      <c r="M72" s="117"/>
      <c r="N72" s="14" t="s">
        <v>71</v>
      </c>
      <c r="O72" s="15">
        <v>0</v>
      </c>
      <c r="P72" s="15">
        <v>1282</v>
      </c>
      <c r="Q72" s="15">
        <v>4487</v>
      </c>
      <c r="R72" s="15">
        <v>4887</v>
      </c>
      <c r="S72" s="15">
        <v>33579</v>
      </c>
      <c r="T72" s="15">
        <v>27989</v>
      </c>
      <c r="U72" s="15">
        <v>23920</v>
      </c>
      <c r="V72" s="15">
        <v>7621</v>
      </c>
      <c r="W72" s="15">
        <v>11072</v>
      </c>
      <c r="X72" s="15">
        <v>77311</v>
      </c>
      <c r="Y72" s="15">
        <v>5588</v>
      </c>
      <c r="Z72" s="15">
        <v>5878</v>
      </c>
      <c r="AA72" s="13">
        <f t="shared" si="29"/>
        <v>203614</v>
      </c>
    </row>
    <row r="73" spans="1:27" s="8" customFormat="1" ht="19.5" customHeight="1" x14ac:dyDescent="0.3">
      <c r="A73" s="166">
        <v>45017</v>
      </c>
      <c r="B73" s="127" t="s">
        <v>89</v>
      </c>
      <c r="C73" s="163" t="s">
        <v>96</v>
      </c>
      <c r="D73" s="163" t="s">
        <v>97</v>
      </c>
      <c r="E73" s="115">
        <v>83000</v>
      </c>
      <c r="F73" s="115">
        <v>83000</v>
      </c>
      <c r="G73" s="133">
        <v>83000</v>
      </c>
      <c r="H73" s="114" t="s">
        <v>95</v>
      </c>
      <c r="I73" s="115"/>
      <c r="J73" s="133" t="s">
        <v>89</v>
      </c>
      <c r="K73" s="142" t="s">
        <v>77</v>
      </c>
      <c r="L73" s="116" t="s">
        <v>98</v>
      </c>
      <c r="M73" s="116" t="s">
        <v>28</v>
      </c>
      <c r="N73" s="13" t="s">
        <v>29</v>
      </c>
      <c r="O73" s="34">
        <v>6916</v>
      </c>
      <c r="P73" s="34">
        <v>6916</v>
      </c>
      <c r="Q73" s="34">
        <v>6916</v>
      </c>
      <c r="R73" s="34">
        <v>6916</v>
      </c>
      <c r="S73" s="34">
        <v>6916</v>
      </c>
      <c r="T73" s="34">
        <v>6916</v>
      </c>
      <c r="U73" s="34">
        <v>6916</v>
      </c>
      <c r="V73" s="34">
        <v>6916</v>
      </c>
      <c r="W73" s="34">
        <v>6916</v>
      </c>
      <c r="X73" s="34">
        <v>6916</v>
      </c>
      <c r="Y73" s="34">
        <v>6916</v>
      </c>
      <c r="Z73" s="34">
        <v>6916</v>
      </c>
      <c r="AA73" s="13">
        <f t="shared" si="29"/>
        <v>82992</v>
      </c>
    </row>
    <row r="74" spans="1:27" s="8" customFormat="1" ht="19.5" customHeight="1" x14ac:dyDescent="0.3">
      <c r="A74" s="166"/>
      <c r="B74" s="218"/>
      <c r="C74" s="163"/>
      <c r="D74" s="163"/>
      <c r="E74" s="115"/>
      <c r="F74" s="115"/>
      <c r="G74" s="141"/>
      <c r="H74" s="114"/>
      <c r="I74" s="115"/>
      <c r="J74" s="141"/>
      <c r="K74" s="143"/>
      <c r="L74" s="140"/>
      <c r="M74" s="140"/>
      <c r="N74" s="14" t="s">
        <v>31</v>
      </c>
      <c r="O74" s="15">
        <v>11269</v>
      </c>
      <c r="P74" s="15">
        <v>7348.86</v>
      </c>
      <c r="Q74" s="15">
        <v>9445.4699999999993</v>
      </c>
      <c r="R74" s="15" t="s">
        <v>99</v>
      </c>
      <c r="S74" s="15">
        <v>9804.3799999999992</v>
      </c>
      <c r="T74" s="15">
        <v>5939.97</v>
      </c>
      <c r="U74" s="15">
        <v>5069.79</v>
      </c>
      <c r="V74" s="15">
        <v>2090</v>
      </c>
      <c r="W74" s="15">
        <v>1135.4100000000001</v>
      </c>
      <c r="X74" s="15"/>
      <c r="Y74" s="15"/>
      <c r="Z74" s="15"/>
      <c r="AA74" s="13">
        <f t="shared" si="29"/>
        <v>52102.880000000005</v>
      </c>
    </row>
    <row r="75" spans="1:27" s="8" customFormat="1" ht="19.5" customHeight="1" x14ac:dyDescent="0.3">
      <c r="A75" s="166"/>
      <c r="B75" s="155"/>
      <c r="C75" s="164"/>
      <c r="D75" s="164"/>
      <c r="E75" s="115"/>
      <c r="F75" s="115"/>
      <c r="G75" s="135"/>
      <c r="H75" s="115"/>
      <c r="I75" s="115"/>
      <c r="J75" s="135"/>
      <c r="K75" s="144"/>
      <c r="L75" s="117"/>
      <c r="M75" s="117"/>
      <c r="N75" s="14" t="s">
        <v>71</v>
      </c>
      <c r="O75" s="15">
        <v>0</v>
      </c>
      <c r="P75" s="15">
        <v>102</v>
      </c>
      <c r="Q75" s="15">
        <v>3</v>
      </c>
      <c r="R75" s="15">
        <v>0</v>
      </c>
      <c r="S75" s="15">
        <v>197</v>
      </c>
      <c r="T75" s="15">
        <v>3545</v>
      </c>
      <c r="U75" s="15">
        <v>1511</v>
      </c>
      <c r="V75" s="15">
        <v>1463</v>
      </c>
      <c r="W75" s="15">
        <v>3218</v>
      </c>
      <c r="X75" s="15">
        <v>209</v>
      </c>
      <c r="Y75" s="15">
        <v>2533</v>
      </c>
      <c r="Z75" s="15"/>
      <c r="AA75" s="13">
        <f t="shared" si="29"/>
        <v>12781</v>
      </c>
    </row>
    <row r="76" spans="1:27" s="8" customFormat="1" ht="22.2" customHeight="1" x14ac:dyDescent="0.3">
      <c r="A76" s="209">
        <v>45200</v>
      </c>
      <c r="B76" s="217" t="s">
        <v>89</v>
      </c>
      <c r="C76" s="211" t="s">
        <v>100</v>
      </c>
      <c r="D76" s="212" t="s">
        <v>101</v>
      </c>
      <c r="E76" s="148">
        <v>100000</v>
      </c>
      <c r="F76" s="71"/>
      <c r="G76" s="148">
        <v>50000</v>
      </c>
      <c r="H76" s="148" t="s">
        <v>95</v>
      </c>
      <c r="I76" s="71"/>
      <c r="J76" s="148" t="s">
        <v>89</v>
      </c>
      <c r="K76" s="38"/>
      <c r="L76" s="36"/>
      <c r="M76" s="36"/>
      <c r="N76" s="13" t="s">
        <v>29</v>
      </c>
      <c r="O76" s="70">
        <v>4200</v>
      </c>
      <c r="P76" s="70">
        <v>4200</v>
      </c>
      <c r="Q76" s="70">
        <v>4200</v>
      </c>
      <c r="R76" s="70">
        <v>4200</v>
      </c>
      <c r="S76" s="70">
        <v>4200</v>
      </c>
      <c r="T76" s="70">
        <v>4200</v>
      </c>
      <c r="U76" s="70">
        <v>4200</v>
      </c>
      <c r="V76" s="70">
        <v>4200</v>
      </c>
      <c r="W76" s="70">
        <v>4200</v>
      </c>
      <c r="X76" s="70">
        <v>4200</v>
      </c>
      <c r="Y76" s="70">
        <v>4200</v>
      </c>
      <c r="Z76" s="70">
        <v>4200</v>
      </c>
      <c r="AA76" s="13">
        <f>SUM(O76:Z76)</f>
        <v>50400</v>
      </c>
    </row>
    <row r="77" spans="1:27" s="8" customFormat="1" ht="22.2" customHeight="1" x14ac:dyDescent="0.3">
      <c r="A77" s="210"/>
      <c r="B77" s="210"/>
      <c r="C77" s="210"/>
      <c r="D77" s="213"/>
      <c r="E77" s="210"/>
      <c r="F77" s="71"/>
      <c r="G77" s="210"/>
      <c r="H77" s="210"/>
      <c r="I77" s="71"/>
      <c r="J77" s="149"/>
      <c r="K77" s="38"/>
      <c r="L77" s="36"/>
      <c r="M77" s="36"/>
      <c r="N77" s="14" t="s">
        <v>31</v>
      </c>
      <c r="O77" s="15">
        <v>0</v>
      </c>
      <c r="P77" s="15">
        <v>0</v>
      </c>
      <c r="Q77" s="15">
        <v>0</v>
      </c>
      <c r="R77" s="15">
        <v>27000</v>
      </c>
      <c r="S77" s="15">
        <v>22845.11</v>
      </c>
      <c r="T77" s="15">
        <v>24925.72</v>
      </c>
      <c r="U77" s="15">
        <v>25285.16</v>
      </c>
      <c r="V77" s="15"/>
      <c r="W77" s="15"/>
      <c r="X77" s="15"/>
      <c r="Y77" s="15"/>
      <c r="Z77" s="15"/>
      <c r="AA77" s="13">
        <f>SUM(O77:Z77)</f>
        <v>100055.99</v>
      </c>
    </row>
    <row r="78" spans="1:27" s="8" customFormat="1" ht="22.2" customHeight="1" x14ac:dyDescent="0.3">
      <c r="A78" s="206">
        <v>45200</v>
      </c>
      <c r="B78" s="202" t="s">
        <v>89</v>
      </c>
      <c r="C78" s="207" t="s">
        <v>100</v>
      </c>
      <c r="D78" s="208" t="s">
        <v>102</v>
      </c>
      <c r="E78" s="147">
        <v>800000</v>
      </c>
      <c r="F78" s="147">
        <v>100000</v>
      </c>
      <c r="G78" s="136">
        <v>400000</v>
      </c>
      <c r="H78" s="147" t="s">
        <v>95</v>
      </c>
      <c r="I78" s="147"/>
      <c r="J78" s="204" t="s">
        <v>89</v>
      </c>
      <c r="K78" s="142" t="s">
        <v>77</v>
      </c>
      <c r="L78" s="116" t="s">
        <v>98</v>
      </c>
      <c r="M78" s="116" t="s">
        <v>28</v>
      </c>
      <c r="N78" s="13" t="s">
        <v>29</v>
      </c>
      <c r="O78" s="34">
        <v>33000</v>
      </c>
      <c r="P78" s="34">
        <v>33000</v>
      </c>
      <c r="Q78" s="34">
        <v>33000</v>
      </c>
      <c r="R78" s="34">
        <v>33000</v>
      </c>
      <c r="S78" s="34">
        <v>33000</v>
      </c>
      <c r="T78" s="34">
        <v>33000</v>
      </c>
      <c r="U78" s="34">
        <v>33000</v>
      </c>
      <c r="V78" s="34">
        <v>33000</v>
      </c>
      <c r="W78" s="34">
        <v>33000</v>
      </c>
      <c r="X78" s="34">
        <v>33000</v>
      </c>
      <c r="Y78" s="34">
        <v>33000</v>
      </c>
      <c r="Z78" s="34">
        <v>33000</v>
      </c>
      <c r="AA78" s="13">
        <f t="shared" si="29"/>
        <v>396000</v>
      </c>
    </row>
    <row r="79" spans="1:27" s="8" customFormat="1" ht="22.2" customHeight="1" x14ac:dyDescent="0.3">
      <c r="A79" s="206"/>
      <c r="B79" s="203"/>
      <c r="C79" s="207"/>
      <c r="D79" s="207"/>
      <c r="E79" s="147"/>
      <c r="F79" s="147"/>
      <c r="G79" s="137"/>
      <c r="H79" s="147"/>
      <c r="I79" s="147"/>
      <c r="J79" s="205"/>
      <c r="K79" s="144"/>
      <c r="L79" s="117"/>
      <c r="M79" s="117"/>
      <c r="N79" s="14" t="s">
        <v>31</v>
      </c>
      <c r="O79" s="15">
        <v>0</v>
      </c>
      <c r="P79" s="15">
        <v>0</v>
      </c>
      <c r="Q79" s="15">
        <v>0</v>
      </c>
      <c r="R79" s="15">
        <v>18000</v>
      </c>
      <c r="S79" s="15">
        <v>8632.1</v>
      </c>
      <c r="T79" s="15">
        <v>27334.11</v>
      </c>
      <c r="U79" s="15">
        <v>242289.38</v>
      </c>
      <c r="V79" s="15"/>
      <c r="W79" s="15"/>
      <c r="X79" s="15"/>
      <c r="Y79" s="15"/>
      <c r="Z79" s="15"/>
      <c r="AA79" s="13">
        <f t="shared" si="29"/>
        <v>296255.59000000003</v>
      </c>
    </row>
    <row r="80" spans="1:27" ht="15.75" customHeight="1" x14ac:dyDescent="0.3">
      <c r="A80" s="187" t="s">
        <v>69</v>
      </c>
      <c r="B80" s="187"/>
      <c r="C80" s="187"/>
      <c r="D80" s="187"/>
      <c r="E80" s="138">
        <f>SUM(E68:E79)</f>
        <v>2143000</v>
      </c>
      <c r="F80" s="138">
        <f>SUM(F68:F79)</f>
        <v>1282999</v>
      </c>
      <c r="G80" s="138">
        <f>SUM(G68:G79)</f>
        <v>1693000</v>
      </c>
      <c r="H80" s="31"/>
      <c r="I80" s="31"/>
      <c r="J80" s="31"/>
      <c r="K80" s="31"/>
      <c r="L80" s="31"/>
      <c r="M80" s="31"/>
      <c r="N80" s="176" t="s">
        <v>70</v>
      </c>
      <c r="O80" s="176">
        <f t="shared" ref="O80:Z80" si="30">SUMPRODUCT(--($N$68:$N$79="Actual Savings"),(O68:O79))</f>
        <v>162646.10999999999</v>
      </c>
      <c r="P80" s="176">
        <f t="shared" si="30"/>
        <v>131174.24</v>
      </c>
      <c r="Q80" s="176">
        <f t="shared" si="30"/>
        <v>150794.81</v>
      </c>
      <c r="R80" s="176">
        <f t="shared" si="30"/>
        <v>223496.76</v>
      </c>
      <c r="S80" s="176">
        <f t="shared" si="30"/>
        <v>210243.19999999998</v>
      </c>
      <c r="T80" s="176">
        <f t="shared" si="30"/>
        <v>181591.07</v>
      </c>
      <c r="U80" s="176">
        <f t="shared" si="30"/>
        <v>383326.73</v>
      </c>
      <c r="V80" s="176">
        <f t="shared" si="30"/>
        <v>95305.58</v>
      </c>
      <c r="W80" s="176">
        <f t="shared" si="30"/>
        <v>77010.41</v>
      </c>
      <c r="X80" s="176">
        <f t="shared" si="30"/>
        <v>0</v>
      </c>
      <c r="Y80" s="176">
        <f t="shared" si="30"/>
        <v>0</v>
      </c>
      <c r="Z80" s="176">
        <f t="shared" si="30"/>
        <v>0</v>
      </c>
      <c r="AA80" s="178">
        <f>SUM(O81:Z81)</f>
        <v>0</v>
      </c>
    </row>
    <row r="81" spans="1:27" ht="15.75" customHeight="1" x14ac:dyDescent="0.3">
      <c r="A81" s="188"/>
      <c r="B81" s="188"/>
      <c r="C81" s="188"/>
      <c r="D81" s="188"/>
      <c r="E81" s="139"/>
      <c r="F81" s="139"/>
      <c r="G81" s="139"/>
      <c r="H81" s="32"/>
      <c r="I81" s="32"/>
      <c r="J81" s="32"/>
      <c r="K81" s="32"/>
      <c r="L81" s="32"/>
      <c r="M81" s="32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79"/>
    </row>
    <row r="82" spans="1:27" ht="24" customHeight="1" x14ac:dyDescent="0.3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2"/>
      <c r="N82" s="16" t="s">
        <v>29</v>
      </c>
      <c r="O82" s="21">
        <f t="shared" ref="O82:Z82" si="31">SUMIF($N$68:$N$80,$N$82,O$68:O$80)</f>
        <v>124116</v>
      </c>
      <c r="P82" s="21">
        <f t="shared" si="31"/>
        <v>124116</v>
      </c>
      <c r="Q82" s="21">
        <f t="shared" si="31"/>
        <v>124116</v>
      </c>
      <c r="R82" s="21">
        <f t="shared" si="31"/>
        <v>124116</v>
      </c>
      <c r="S82" s="21">
        <f t="shared" si="31"/>
        <v>124116</v>
      </c>
      <c r="T82" s="21">
        <f t="shared" si="31"/>
        <v>124116</v>
      </c>
      <c r="U82" s="21">
        <f t="shared" si="31"/>
        <v>124116</v>
      </c>
      <c r="V82" s="21">
        <f t="shared" si="31"/>
        <v>124116</v>
      </c>
      <c r="W82" s="21">
        <f t="shared" si="31"/>
        <v>124116</v>
      </c>
      <c r="X82" s="21">
        <f t="shared" si="31"/>
        <v>124116</v>
      </c>
      <c r="Y82" s="21">
        <f t="shared" si="31"/>
        <v>124116</v>
      </c>
      <c r="Z82" s="21">
        <f t="shared" si="31"/>
        <v>124116</v>
      </c>
      <c r="AA82" s="17"/>
    </row>
    <row r="83" spans="1:27" s="8" customFormat="1" ht="19.5" customHeight="1" x14ac:dyDescent="0.3">
      <c r="A83" s="18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4"/>
      <c r="N83" s="16" t="s">
        <v>31</v>
      </c>
      <c r="O83" s="21">
        <f t="shared" ref="O83:Z83" si="32">SUMIF($N$68:$N$80,$N$83,O$68:O$80)</f>
        <v>162646.10999999999</v>
      </c>
      <c r="P83" s="21">
        <f t="shared" si="32"/>
        <v>131174.24</v>
      </c>
      <c r="Q83" s="21">
        <f t="shared" si="32"/>
        <v>150794.81</v>
      </c>
      <c r="R83" s="21">
        <f t="shared" si="32"/>
        <v>223496.76</v>
      </c>
      <c r="S83" s="21">
        <f t="shared" si="32"/>
        <v>210243.19999999998</v>
      </c>
      <c r="T83" s="21">
        <f t="shared" si="32"/>
        <v>181591.07</v>
      </c>
      <c r="U83" s="21">
        <f t="shared" si="32"/>
        <v>383326.73</v>
      </c>
      <c r="V83" s="21">
        <f t="shared" si="32"/>
        <v>95305.58</v>
      </c>
      <c r="W83" s="21">
        <f t="shared" si="32"/>
        <v>77010.41</v>
      </c>
      <c r="X83" s="21">
        <f t="shared" si="32"/>
        <v>0</v>
      </c>
      <c r="Y83" s="21">
        <f t="shared" si="32"/>
        <v>0</v>
      </c>
      <c r="Z83" s="21">
        <f t="shared" si="32"/>
        <v>0</v>
      </c>
      <c r="AA83" s="17"/>
    </row>
    <row r="84" spans="1:27" ht="21" customHeight="1" x14ac:dyDescent="0.3">
      <c r="A84" s="18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4"/>
      <c r="N84" s="16" t="s">
        <v>71</v>
      </c>
      <c r="O84" s="21">
        <f t="shared" ref="O84:Z84" si="33">SUMIF($N$68:$N$80,$N$84,O$68:O$80)</f>
        <v>0</v>
      </c>
      <c r="P84" s="21">
        <f t="shared" si="33"/>
        <v>1384</v>
      </c>
      <c r="Q84" s="21">
        <f t="shared" si="33"/>
        <v>4490</v>
      </c>
      <c r="R84" s="21">
        <f t="shared" si="33"/>
        <v>4887</v>
      </c>
      <c r="S84" s="21">
        <f t="shared" si="33"/>
        <v>33776</v>
      </c>
      <c r="T84" s="21">
        <f t="shared" si="33"/>
        <v>31534</v>
      </c>
      <c r="U84" s="21">
        <f t="shared" si="33"/>
        <v>25431</v>
      </c>
      <c r="V84" s="21">
        <f t="shared" si="33"/>
        <v>9084</v>
      </c>
      <c r="W84" s="21">
        <f t="shared" si="33"/>
        <v>14290</v>
      </c>
      <c r="X84" s="21">
        <f t="shared" si="33"/>
        <v>77520</v>
      </c>
      <c r="Y84" s="21">
        <f t="shared" si="33"/>
        <v>8121</v>
      </c>
      <c r="Z84" s="21">
        <f t="shared" si="33"/>
        <v>5878</v>
      </c>
      <c r="AA84" s="23"/>
    </row>
    <row r="85" spans="1:27" ht="18.75" customHeight="1" x14ac:dyDescent="0.3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6"/>
      <c r="N85" s="16" t="s">
        <v>72</v>
      </c>
      <c r="O85" s="18">
        <f>O84+O83</f>
        <v>162646.10999999999</v>
      </c>
      <c r="P85" s="18">
        <f t="shared" ref="P85:Z85" si="34">P84+P83</f>
        <v>132558.24</v>
      </c>
      <c r="Q85" s="18">
        <f t="shared" si="34"/>
        <v>155284.81</v>
      </c>
      <c r="R85" s="18">
        <f t="shared" si="34"/>
        <v>228383.76</v>
      </c>
      <c r="S85" s="18">
        <f t="shared" si="34"/>
        <v>244019.19999999998</v>
      </c>
      <c r="T85" s="18">
        <f t="shared" si="34"/>
        <v>213125.07</v>
      </c>
      <c r="U85" s="18">
        <f t="shared" si="34"/>
        <v>408757.73</v>
      </c>
      <c r="V85" s="18">
        <f t="shared" si="34"/>
        <v>104389.58</v>
      </c>
      <c r="W85" s="18">
        <f t="shared" si="34"/>
        <v>91300.41</v>
      </c>
      <c r="X85" s="18">
        <f t="shared" si="34"/>
        <v>77520</v>
      </c>
      <c r="Y85" s="18">
        <f t="shared" si="34"/>
        <v>8121</v>
      </c>
      <c r="Z85" s="18">
        <f t="shared" si="34"/>
        <v>5878</v>
      </c>
      <c r="AA85" s="23"/>
    </row>
    <row r="86" spans="1:27" ht="15.6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2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7" ht="16.2" thickBot="1" x14ac:dyDescent="0.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2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7" ht="26.4" thickBot="1" x14ac:dyDescent="0.35">
      <c r="A88" s="152" t="s">
        <v>103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</row>
    <row r="89" spans="1:27" ht="28.8" x14ac:dyDescent="0.3">
      <c r="A89" s="9" t="s">
        <v>4</v>
      </c>
      <c r="B89" s="9" t="s">
        <v>5</v>
      </c>
      <c r="C89" s="10" t="s">
        <v>6</v>
      </c>
      <c r="D89" s="10" t="s">
        <v>7</v>
      </c>
      <c r="E89" s="11" t="s">
        <v>8</v>
      </c>
      <c r="F89" s="11" t="s">
        <v>9</v>
      </c>
      <c r="G89" s="11"/>
      <c r="H89" s="11" t="s">
        <v>11</v>
      </c>
      <c r="I89" s="11" t="s">
        <v>12</v>
      </c>
      <c r="J89" s="11" t="s">
        <v>13</v>
      </c>
      <c r="K89" s="11" t="s">
        <v>14</v>
      </c>
      <c r="L89" s="11" t="s">
        <v>15</v>
      </c>
      <c r="M89" s="11" t="s">
        <v>16</v>
      </c>
      <c r="N89" s="11"/>
      <c r="O89" s="12">
        <v>45017</v>
      </c>
      <c r="P89" s="12">
        <v>45047</v>
      </c>
      <c r="Q89" s="12">
        <v>45078</v>
      </c>
      <c r="R89" s="12">
        <v>45108</v>
      </c>
      <c r="S89" s="12">
        <v>45139</v>
      </c>
      <c r="T89" s="12">
        <v>45170</v>
      </c>
      <c r="U89" s="12">
        <v>45200</v>
      </c>
      <c r="V89" s="12">
        <v>45231</v>
      </c>
      <c r="W89" s="12">
        <v>45261</v>
      </c>
      <c r="X89" s="12">
        <v>45292</v>
      </c>
      <c r="Y89" s="12">
        <v>45323</v>
      </c>
      <c r="Z89" s="12">
        <v>45352</v>
      </c>
      <c r="AA89" s="12" t="s">
        <v>17</v>
      </c>
    </row>
    <row r="90" spans="1:27" ht="29.4" customHeight="1" x14ac:dyDescent="0.3">
      <c r="A90" s="172">
        <v>45039</v>
      </c>
      <c r="B90" s="172" t="s">
        <v>89</v>
      </c>
      <c r="C90" s="189" t="s">
        <v>104</v>
      </c>
      <c r="D90" s="189" t="s">
        <v>105</v>
      </c>
      <c r="E90" s="142"/>
      <c r="F90" s="116"/>
      <c r="G90" s="41"/>
      <c r="H90" s="145" t="s">
        <v>106</v>
      </c>
      <c r="I90" s="160"/>
      <c r="J90" s="116" t="s">
        <v>89</v>
      </c>
      <c r="K90" s="142" t="s">
        <v>107</v>
      </c>
      <c r="L90" s="116" t="s">
        <v>27</v>
      </c>
      <c r="M90" s="116" t="s">
        <v>28</v>
      </c>
      <c r="N90" s="13" t="s">
        <v>29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13">
        <f>SUM(Q90:Z90)</f>
        <v>0</v>
      </c>
    </row>
    <row r="91" spans="1:27" s="3" customFormat="1" ht="28.5" customHeight="1" x14ac:dyDescent="0.3">
      <c r="A91" s="201"/>
      <c r="B91" s="201"/>
      <c r="C91" s="190"/>
      <c r="D91" s="190"/>
      <c r="E91" s="143"/>
      <c r="F91" s="140"/>
      <c r="G91" s="36"/>
      <c r="H91" s="146"/>
      <c r="I91" s="160"/>
      <c r="J91" s="140"/>
      <c r="K91" s="144"/>
      <c r="L91" s="117"/>
      <c r="M91" s="117"/>
      <c r="N91" s="14" t="s">
        <v>31</v>
      </c>
      <c r="O91" s="14">
        <v>1644</v>
      </c>
      <c r="P91" s="14">
        <v>463</v>
      </c>
      <c r="Q91" s="15">
        <v>11227</v>
      </c>
      <c r="R91" s="15">
        <v>36053</v>
      </c>
      <c r="S91" s="15">
        <v>4149</v>
      </c>
      <c r="T91" s="15">
        <v>877</v>
      </c>
      <c r="U91" s="15">
        <v>7</v>
      </c>
      <c r="V91" s="15">
        <v>10764</v>
      </c>
      <c r="W91" s="15">
        <v>296</v>
      </c>
      <c r="X91" s="15"/>
      <c r="Y91" s="15"/>
      <c r="Z91" s="15"/>
      <c r="AA91" s="13">
        <f>SUM(O91:Z91)</f>
        <v>65480</v>
      </c>
    </row>
    <row r="92" spans="1:27" s="3" customFormat="1" ht="28.5" customHeight="1" x14ac:dyDescent="0.3">
      <c r="A92" s="173"/>
      <c r="B92" s="173"/>
      <c r="C92" s="190"/>
      <c r="D92" s="191"/>
      <c r="E92" s="144"/>
      <c r="F92" s="117"/>
      <c r="G92" s="40"/>
      <c r="H92" s="194"/>
      <c r="I92" s="37"/>
      <c r="J92" s="140"/>
      <c r="K92" s="38"/>
      <c r="L92" s="36"/>
      <c r="M92" s="36"/>
      <c r="N92" s="14" t="s">
        <v>71</v>
      </c>
      <c r="O92" s="14">
        <v>0</v>
      </c>
      <c r="P92" s="14">
        <v>2761</v>
      </c>
      <c r="Q92" s="14">
        <v>6747</v>
      </c>
      <c r="R92" s="14">
        <v>4067</v>
      </c>
      <c r="S92" s="14">
        <v>5117</v>
      </c>
      <c r="T92" s="14">
        <v>1111</v>
      </c>
      <c r="U92" s="14">
        <v>6675</v>
      </c>
      <c r="V92" s="14">
        <v>29564</v>
      </c>
      <c r="W92" s="14">
        <v>1843</v>
      </c>
      <c r="X92" s="14">
        <v>5153</v>
      </c>
      <c r="Y92" s="14"/>
      <c r="Z92" s="15"/>
      <c r="AA92" s="13">
        <f>SUM(O92:Z92)</f>
        <v>63038</v>
      </c>
    </row>
    <row r="93" spans="1:27" s="8" customFormat="1" ht="61.5" customHeight="1" x14ac:dyDescent="0.3">
      <c r="A93" s="192">
        <v>45039</v>
      </c>
      <c r="B93" s="172" t="s">
        <v>21</v>
      </c>
      <c r="C93" s="190"/>
      <c r="D93" s="193" t="s">
        <v>108</v>
      </c>
      <c r="E93" s="199"/>
      <c r="F93" s="160"/>
      <c r="G93" s="116"/>
      <c r="H93" s="161" t="s">
        <v>106</v>
      </c>
      <c r="I93" s="200"/>
      <c r="J93" s="195" t="s">
        <v>21</v>
      </c>
      <c r="K93" s="197" t="s">
        <v>107</v>
      </c>
      <c r="L93" s="145" t="s">
        <v>27</v>
      </c>
      <c r="M93" s="116" t="s">
        <v>28</v>
      </c>
      <c r="N93" s="13" t="s">
        <v>29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13">
        <f t="shared" ref="AA93:AA94" si="35">SUM(Q93:Z93)</f>
        <v>0</v>
      </c>
    </row>
    <row r="94" spans="1:27" s="8" customFormat="1" ht="48.9" customHeight="1" x14ac:dyDescent="0.3">
      <c r="A94" s="192"/>
      <c r="B94" s="173"/>
      <c r="C94" s="191"/>
      <c r="D94" s="193"/>
      <c r="E94" s="199"/>
      <c r="F94" s="160"/>
      <c r="G94" s="117"/>
      <c r="H94" s="161"/>
      <c r="I94" s="200"/>
      <c r="J94" s="196"/>
      <c r="K94" s="198"/>
      <c r="L94" s="146"/>
      <c r="M94" s="140"/>
      <c r="N94" s="14" t="s">
        <v>31</v>
      </c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3">
        <f t="shared" si="35"/>
        <v>0</v>
      </c>
    </row>
    <row r="95" spans="1:27" s="8" customFormat="1" ht="15.6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2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2"/>
    </row>
    <row r="96" spans="1:27" s="8" customFormat="1" ht="15" customHeight="1" x14ac:dyDescent="0.3">
      <c r="A96"/>
      <c r="B96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</sheetData>
  <mergeCells count="396">
    <mergeCell ref="AA48:AA49"/>
    <mergeCell ref="E46:E47"/>
    <mergeCell ref="G46:G47"/>
    <mergeCell ref="H46:H47"/>
    <mergeCell ref="J46:J47"/>
    <mergeCell ref="W48:W49"/>
    <mergeCell ref="X48:X49"/>
    <mergeCell ref="Y48:Y49"/>
    <mergeCell ref="G42:G43"/>
    <mergeCell ref="K42:K43"/>
    <mergeCell ref="L42:L43"/>
    <mergeCell ref="P48:P49"/>
    <mergeCell ref="W32:W33"/>
    <mergeCell ref="X32:X33"/>
    <mergeCell ref="R32:R33"/>
    <mergeCell ref="S32:S33"/>
    <mergeCell ref="T32:T33"/>
    <mergeCell ref="Q48:Q49"/>
    <mergeCell ref="R48:R49"/>
    <mergeCell ref="S48:S49"/>
    <mergeCell ref="T48:T49"/>
    <mergeCell ref="U48:U49"/>
    <mergeCell ref="V48:V49"/>
    <mergeCell ref="E32:E33"/>
    <mergeCell ref="A32:D33"/>
    <mergeCell ref="G32:G33"/>
    <mergeCell ref="H42:H43"/>
    <mergeCell ref="I42:I43"/>
    <mergeCell ref="U32:U33"/>
    <mergeCell ref="V32:V33"/>
    <mergeCell ref="F32:F33"/>
    <mergeCell ref="O32:O33"/>
    <mergeCell ref="A50:M52"/>
    <mergeCell ref="A48:D49"/>
    <mergeCell ref="E48:E49"/>
    <mergeCell ref="F48:F49"/>
    <mergeCell ref="G30:G31"/>
    <mergeCell ref="H30:H31"/>
    <mergeCell ref="M42:M43"/>
    <mergeCell ref="G48:G49"/>
    <mergeCell ref="G44:G45"/>
    <mergeCell ref="J44:J45"/>
    <mergeCell ref="C30:C31"/>
    <mergeCell ref="D30:D31"/>
    <mergeCell ref="E30:E31"/>
    <mergeCell ref="J42:J43"/>
    <mergeCell ref="J30:J31"/>
    <mergeCell ref="A44:A45"/>
    <mergeCell ref="B44:B45"/>
    <mergeCell ref="C44:C45"/>
    <mergeCell ref="D44:D45"/>
    <mergeCell ref="E44:E45"/>
    <mergeCell ref="A34:K37"/>
    <mergeCell ref="A38:XFD39"/>
    <mergeCell ref="P32:P33"/>
    <mergeCell ref="Q32:Q33"/>
    <mergeCell ref="A16:A17"/>
    <mergeCell ref="E16:E17"/>
    <mergeCell ref="F16:F17"/>
    <mergeCell ref="H16:H17"/>
    <mergeCell ref="I16:I17"/>
    <mergeCell ref="B16:B17"/>
    <mergeCell ref="C16:C17"/>
    <mergeCell ref="D16:D17"/>
    <mergeCell ref="A28:A29"/>
    <mergeCell ref="B28:B29"/>
    <mergeCell ref="C28:C29"/>
    <mergeCell ref="D28:D29"/>
    <mergeCell ref="E28:E29"/>
    <mergeCell ref="F28:F29"/>
    <mergeCell ref="G28:G29"/>
    <mergeCell ref="H28:H29"/>
    <mergeCell ref="A22:A23"/>
    <mergeCell ref="A18:A19"/>
    <mergeCell ref="B18:B19"/>
    <mergeCell ref="C18:C19"/>
    <mergeCell ref="G24:G25"/>
    <mergeCell ref="H24:H25"/>
    <mergeCell ref="I28:I29"/>
    <mergeCell ref="I24:I25"/>
    <mergeCell ref="A20:A21"/>
    <mergeCell ref="B20:B21"/>
    <mergeCell ref="S60:S61"/>
    <mergeCell ref="T60:T61"/>
    <mergeCell ref="U60:U61"/>
    <mergeCell ref="V60:V61"/>
    <mergeCell ref="A60:D61"/>
    <mergeCell ref="E60:E61"/>
    <mergeCell ref="A58:A59"/>
    <mergeCell ref="B58:B59"/>
    <mergeCell ref="C58:C59"/>
    <mergeCell ref="R60:R61"/>
    <mergeCell ref="F56:F57"/>
    <mergeCell ref="H56:H57"/>
    <mergeCell ref="M30:M31"/>
    <mergeCell ref="L20:L21"/>
    <mergeCell ref="K28:K29"/>
    <mergeCell ref="L28:L29"/>
    <mergeCell ref="M28:M29"/>
    <mergeCell ref="K30:K31"/>
    <mergeCell ref="L30:L31"/>
    <mergeCell ref="I30:I31"/>
    <mergeCell ref="K24:K25"/>
    <mergeCell ref="A46:A47"/>
    <mergeCell ref="A76:A77"/>
    <mergeCell ref="C76:C77"/>
    <mergeCell ref="D76:D77"/>
    <mergeCell ref="E76:E77"/>
    <mergeCell ref="H76:H77"/>
    <mergeCell ref="A56:A57"/>
    <mergeCell ref="D68:D69"/>
    <mergeCell ref="E68:E69"/>
    <mergeCell ref="D56:D59"/>
    <mergeCell ref="E58:E59"/>
    <mergeCell ref="C56:C57"/>
    <mergeCell ref="E56:E57"/>
    <mergeCell ref="B76:B77"/>
    <mergeCell ref="G76:G77"/>
    <mergeCell ref="G73:G75"/>
    <mergeCell ref="A73:A75"/>
    <mergeCell ref="C73:C75"/>
    <mergeCell ref="D73:D75"/>
    <mergeCell ref="A68:A69"/>
    <mergeCell ref="C70:C72"/>
    <mergeCell ref="B73:B75"/>
    <mergeCell ref="B70:B72"/>
    <mergeCell ref="H70:H72"/>
    <mergeCell ref="M78:M79"/>
    <mergeCell ref="J73:J75"/>
    <mergeCell ref="K73:K75"/>
    <mergeCell ref="W80:W81"/>
    <mergeCell ref="E93:E94"/>
    <mergeCell ref="F93:F94"/>
    <mergeCell ref="H93:H94"/>
    <mergeCell ref="I93:I94"/>
    <mergeCell ref="A90:A92"/>
    <mergeCell ref="B90:B92"/>
    <mergeCell ref="B78:B79"/>
    <mergeCell ref="M90:M91"/>
    <mergeCell ref="F78:F79"/>
    <mergeCell ref="J78:J79"/>
    <mergeCell ref="D90:D92"/>
    <mergeCell ref="G93:G94"/>
    <mergeCell ref="A88:AA88"/>
    <mergeCell ref="H78:H79"/>
    <mergeCell ref="A78:A79"/>
    <mergeCell ref="C78:C79"/>
    <mergeCell ref="D78:D79"/>
    <mergeCell ref="E78:E79"/>
    <mergeCell ref="Z80:Z81"/>
    <mergeCell ref="AA80:AA81"/>
    <mergeCell ref="X80:X81"/>
    <mergeCell ref="Y80:Y81"/>
    <mergeCell ref="P80:P81"/>
    <mergeCell ref="Q80:Q81"/>
    <mergeCell ref="R80:R81"/>
    <mergeCell ref="N80:N81"/>
    <mergeCell ref="S80:S81"/>
    <mergeCell ref="T80:T81"/>
    <mergeCell ref="U80:U81"/>
    <mergeCell ref="V80:V81"/>
    <mergeCell ref="O80:O81"/>
    <mergeCell ref="A82:M85"/>
    <mergeCell ref="A80:D81"/>
    <mergeCell ref="G80:G81"/>
    <mergeCell ref="C90:C94"/>
    <mergeCell ref="A93:A94"/>
    <mergeCell ref="B93:B94"/>
    <mergeCell ref="D93:D94"/>
    <mergeCell ref="K90:K91"/>
    <mergeCell ref="L90:L91"/>
    <mergeCell ref="E90:E92"/>
    <mergeCell ref="F90:F92"/>
    <mergeCell ref="J90:J92"/>
    <mergeCell ref="H90:H92"/>
    <mergeCell ref="I90:I91"/>
    <mergeCell ref="J93:J94"/>
    <mergeCell ref="K93:K94"/>
    <mergeCell ref="L93:L94"/>
    <mergeCell ref="M93:M94"/>
    <mergeCell ref="W60:W61"/>
    <mergeCell ref="X60:X61"/>
    <mergeCell ref="Z60:Z61"/>
    <mergeCell ref="N60:N61"/>
    <mergeCell ref="O60:O61"/>
    <mergeCell ref="N32:N33"/>
    <mergeCell ref="Z48:Z49"/>
    <mergeCell ref="M58:M59"/>
    <mergeCell ref="P60:P61"/>
    <mergeCell ref="A54:AA54"/>
    <mergeCell ref="Q60:Q61"/>
    <mergeCell ref="M56:M57"/>
    <mergeCell ref="AA60:AA61"/>
    <mergeCell ref="J56:J57"/>
    <mergeCell ref="K56:K57"/>
    <mergeCell ref="L56:L57"/>
    <mergeCell ref="F60:F61"/>
    <mergeCell ref="G56:G57"/>
    <mergeCell ref="B46:B47"/>
    <mergeCell ref="C46:C47"/>
    <mergeCell ref="D46:D47"/>
    <mergeCell ref="H44:H45"/>
    <mergeCell ref="N48:N49"/>
    <mergeCell ref="O48:O49"/>
    <mergeCell ref="A1:D1"/>
    <mergeCell ref="F68:F69"/>
    <mergeCell ref="H68:H69"/>
    <mergeCell ref="I68:I69"/>
    <mergeCell ref="J68:J69"/>
    <mergeCell ref="K68:K69"/>
    <mergeCell ref="B68:B69"/>
    <mergeCell ref="M18:M19"/>
    <mergeCell ref="A2:AA2"/>
    <mergeCell ref="C12:C13"/>
    <mergeCell ref="D12:D13"/>
    <mergeCell ref="E12:E13"/>
    <mergeCell ref="A12:A13"/>
    <mergeCell ref="A14:A15"/>
    <mergeCell ref="B14:B15"/>
    <mergeCell ref="C14:C15"/>
    <mergeCell ref="E14:E15"/>
    <mergeCell ref="B56:B57"/>
    <mergeCell ref="L18:L19"/>
    <mergeCell ref="K16:K17"/>
    <mergeCell ref="M20:M21"/>
    <mergeCell ref="E4:E5"/>
    <mergeCell ref="Y60:Y61"/>
    <mergeCell ref="I56:I57"/>
    <mergeCell ref="L4:L5"/>
    <mergeCell ref="M4:M5"/>
    <mergeCell ref="M6:M7"/>
    <mergeCell ref="M8:M9"/>
    <mergeCell ref="L6:L7"/>
    <mergeCell ref="M16:M17"/>
    <mergeCell ref="L22:L23"/>
    <mergeCell ref="M22:M23"/>
    <mergeCell ref="H4:H5"/>
    <mergeCell ref="L10:L11"/>
    <mergeCell ref="M10:M11"/>
    <mergeCell ref="K12:K13"/>
    <mergeCell ref="L12:L13"/>
    <mergeCell ref="M12:M13"/>
    <mergeCell ref="L8:L9"/>
    <mergeCell ref="K8:K9"/>
    <mergeCell ref="K14:K15"/>
    <mergeCell ref="K10:K11"/>
    <mergeCell ref="I22:I23"/>
    <mergeCell ref="K22:K23"/>
    <mergeCell ref="J16:J17"/>
    <mergeCell ref="J22:J23"/>
    <mergeCell ref="I18:I19"/>
    <mergeCell ref="J18:J19"/>
    <mergeCell ref="A6:A7"/>
    <mergeCell ref="A8:A9"/>
    <mergeCell ref="A4:A5"/>
    <mergeCell ref="I4:I5"/>
    <mergeCell ref="J4:J5"/>
    <mergeCell ref="G10:G11"/>
    <mergeCell ref="F6:F7"/>
    <mergeCell ref="G6:G7"/>
    <mergeCell ref="J10:J11"/>
    <mergeCell ref="A10:A11"/>
    <mergeCell ref="B10:B11"/>
    <mergeCell ref="C10:C11"/>
    <mergeCell ref="D10:D11"/>
    <mergeCell ref="E10:E11"/>
    <mergeCell ref="B8:B9"/>
    <mergeCell ref="C8:C9"/>
    <mergeCell ref="F10:F11"/>
    <mergeCell ref="H10:H11"/>
    <mergeCell ref="B6:B7"/>
    <mergeCell ref="C6:C7"/>
    <mergeCell ref="D8:D9"/>
    <mergeCell ref="E8:E9"/>
    <mergeCell ref="I8:I9"/>
    <mergeCell ref="J8:J9"/>
    <mergeCell ref="C4:C5"/>
    <mergeCell ref="D4:D5"/>
    <mergeCell ref="B4:B5"/>
    <mergeCell ref="F12:F13"/>
    <mergeCell ref="B12:B13"/>
    <mergeCell ref="J12:J13"/>
    <mergeCell ref="G12:G13"/>
    <mergeCell ref="I12:I13"/>
    <mergeCell ref="H12:H13"/>
    <mergeCell ref="F4:F5"/>
    <mergeCell ref="F8:F9"/>
    <mergeCell ref="H8:H9"/>
    <mergeCell ref="I6:I7"/>
    <mergeCell ref="J6:J7"/>
    <mergeCell ref="G8:G9"/>
    <mergeCell ref="G4:G5"/>
    <mergeCell ref="I10:I11"/>
    <mergeCell ref="H6:H7"/>
    <mergeCell ref="D14:D15"/>
    <mergeCell ref="D6:D7"/>
    <mergeCell ref="E6:E7"/>
    <mergeCell ref="H14:H15"/>
    <mergeCell ref="I14:I15"/>
    <mergeCell ref="J14:J15"/>
    <mergeCell ref="K6:K7"/>
    <mergeCell ref="K4:K5"/>
    <mergeCell ref="M73:M75"/>
    <mergeCell ref="M68:M69"/>
    <mergeCell ref="M70:M72"/>
    <mergeCell ref="A66:AA66"/>
    <mergeCell ref="F58:F59"/>
    <mergeCell ref="H58:H59"/>
    <mergeCell ref="I58:I59"/>
    <mergeCell ref="J58:J59"/>
    <mergeCell ref="K58:K59"/>
    <mergeCell ref="L58:L59"/>
    <mergeCell ref="G58:G59"/>
    <mergeCell ref="F70:F72"/>
    <mergeCell ref="D70:D72"/>
    <mergeCell ref="E70:E72"/>
    <mergeCell ref="C68:C69"/>
    <mergeCell ref="A70:A72"/>
    <mergeCell ref="G14:G15"/>
    <mergeCell ref="A40:AA40"/>
    <mergeCell ref="A42:A43"/>
    <mergeCell ref="B42:B43"/>
    <mergeCell ref="C42:C43"/>
    <mergeCell ref="D42:D43"/>
    <mergeCell ref="E42:E43"/>
    <mergeCell ref="F42:F43"/>
    <mergeCell ref="J20:J21"/>
    <mergeCell ref="L14:L15"/>
    <mergeCell ref="M14:M15"/>
    <mergeCell ref="F14:F15"/>
    <mergeCell ref="Y32:Y33"/>
    <mergeCell ref="Z32:Z33"/>
    <mergeCell ref="AA32:AA33"/>
    <mergeCell ref="K20:K21"/>
    <mergeCell ref="L16:L17"/>
    <mergeCell ref="K18:K19"/>
    <mergeCell ref="F30:F31"/>
    <mergeCell ref="C20:C21"/>
    <mergeCell ref="B22:B23"/>
    <mergeCell ref="C22:C23"/>
    <mergeCell ref="A30:A31"/>
    <mergeCell ref="B30:B31"/>
    <mergeCell ref="G78:G79"/>
    <mergeCell ref="F80:F81"/>
    <mergeCell ref="E80:E81"/>
    <mergeCell ref="E73:E75"/>
    <mergeCell ref="L73:L75"/>
    <mergeCell ref="L68:L69"/>
    <mergeCell ref="J70:J72"/>
    <mergeCell ref="K70:K72"/>
    <mergeCell ref="L70:L72"/>
    <mergeCell ref="L78:L79"/>
    <mergeCell ref="F73:F75"/>
    <mergeCell ref="H73:H75"/>
    <mergeCell ref="I73:I75"/>
    <mergeCell ref="G68:G69"/>
    <mergeCell ref="G70:G72"/>
    <mergeCell ref="I78:I79"/>
    <mergeCell ref="J76:J77"/>
    <mergeCell ref="I70:I72"/>
    <mergeCell ref="K78:K79"/>
    <mergeCell ref="J28:J29"/>
    <mergeCell ref="A24:A25"/>
    <mergeCell ref="B24:B25"/>
    <mergeCell ref="C24:C25"/>
    <mergeCell ref="D26:D27"/>
    <mergeCell ref="C26:C27"/>
    <mergeCell ref="B26:B27"/>
    <mergeCell ref="A26:A27"/>
    <mergeCell ref="J24:J25"/>
    <mergeCell ref="E24:E25"/>
    <mergeCell ref="F24:F25"/>
    <mergeCell ref="E26:E27"/>
    <mergeCell ref="H26:H27"/>
    <mergeCell ref="G26:G27"/>
    <mergeCell ref="J26:J27"/>
    <mergeCell ref="G16:G17"/>
    <mergeCell ref="D24:D25"/>
    <mergeCell ref="F18:F19"/>
    <mergeCell ref="H18:H19"/>
    <mergeCell ref="G18:G19"/>
    <mergeCell ref="G20:G21"/>
    <mergeCell ref="F20:F21"/>
    <mergeCell ref="H20:H21"/>
    <mergeCell ref="M24:M25"/>
    <mergeCell ref="D18:D19"/>
    <mergeCell ref="L24:L25"/>
    <mergeCell ref="I20:I21"/>
    <mergeCell ref="E18:E19"/>
    <mergeCell ref="D22:D23"/>
    <mergeCell ref="E22:E23"/>
    <mergeCell ref="F22:F23"/>
    <mergeCell ref="G22:G23"/>
    <mergeCell ref="H22:H23"/>
    <mergeCell ref="D20:D21"/>
    <mergeCell ref="E20:E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Sheet2!$C$2:$C$4</xm:f>
          </x14:formula1>
          <xm:sqref>J68 J70:J71 J73:J74 J78 J90 J93:J94 J4 J6 J8 J10 J12 J14 J16 J18 J42 J56 J58 J20 J24 J28 J22 J30 J26</xm:sqref>
        </x14:dataValidation>
        <x14:dataValidation type="list" allowBlank="1" showInputMessage="1" showErrorMessage="1" xr:uid="{00000000-0002-0000-0200-000001000000}">
          <x14:formula1>
            <xm:f>Sheet2!$E$2:$E$7</xm:f>
          </x14:formula1>
          <xm:sqref>K68 K70:K71 K73:K74 K78 K90 K93:K94 K4 K6 K8 K10 K12 K14 K16 K18 K42 K56 K58 K20 K28 K30 K22 K24</xm:sqref>
        </x14:dataValidation>
        <x14:dataValidation type="list" allowBlank="1" showInputMessage="1" showErrorMessage="1" xr:uid="{00000000-0002-0000-0200-000002000000}">
          <x14:formula1>
            <xm:f>Sheet2!$F$2:$F$4</xm:f>
          </x14:formula1>
          <xm:sqref>L68 L70:L71 L73:L74 L78 L90 L93:L94 L4 L6 L8 L10 L12 L14 L16 L18 L42 L56 L58 L20 L28 L30 L22 L24</xm:sqref>
        </x14:dataValidation>
        <x14:dataValidation type="list" allowBlank="1" showInputMessage="1" showErrorMessage="1" xr:uid="{00000000-0002-0000-0200-000003000000}">
          <x14:formula1>
            <xm:f>Sheet2!$G$2:$G$4</xm:f>
          </x14:formula1>
          <xm:sqref>M68 M70:M71 M73:M74 M78 M90 M93:M94 M4 M6 M8 M10 M12 M14 M16 M18 M42 M56 M58 M20 M28 M30 M22 M24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showGridLines="0" zoomScale="70" zoomScaleNormal="70" workbookViewId="0">
      <selection activeCell="S15" sqref="S15"/>
    </sheetView>
  </sheetViews>
  <sheetFormatPr defaultRowHeight="14.4" x14ac:dyDescent="0.3"/>
  <cols>
    <col min="1" max="1" width="20" bestFit="1" customWidth="1"/>
    <col min="2" max="6" width="12" customWidth="1"/>
    <col min="7" max="7" width="13.88671875" bestFit="1" customWidth="1"/>
    <col min="8" max="8" width="13.6640625" bestFit="1" customWidth="1"/>
    <col min="9" max="13" width="12.88671875" bestFit="1" customWidth="1"/>
    <col min="14" max="14" width="14.33203125" customWidth="1"/>
    <col min="15" max="15" width="12.6640625" bestFit="1" customWidth="1"/>
    <col min="19" max="19" width="18.6640625" customWidth="1"/>
    <col min="20" max="20" width="21.33203125" customWidth="1"/>
  </cols>
  <sheetData>
    <row r="1" spans="1:30" ht="37.200000000000003" thickBot="1" x14ac:dyDescent="0.35">
      <c r="A1" s="254" t="s">
        <v>0</v>
      </c>
      <c r="B1" s="254"/>
      <c r="C1" s="254"/>
      <c r="D1" s="254"/>
      <c r="E1" s="254"/>
      <c r="F1" s="254"/>
      <c r="G1" s="254"/>
      <c r="H1" s="254"/>
    </row>
    <row r="2" spans="1:30" ht="19.5" customHeight="1" thickTop="1" thickBot="1" x14ac:dyDescent="0.35">
      <c r="A2" s="35"/>
      <c r="B2" s="35"/>
      <c r="C2" s="35"/>
      <c r="D2" s="35"/>
      <c r="E2" s="35"/>
    </row>
    <row r="3" spans="1:30" ht="42.75" customHeight="1" thickBot="1" x14ac:dyDescent="0.35">
      <c r="A3" s="247" t="s">
        <v>3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  <c r="O3" s="25"/>
      <c r="P3" s="105" t="s">
        <v>166</v>
      </c>
      <c r="Q3" s="106"/>
      <c r="R3" s="106"/>
      <c r="S3" s="106"/>
      <c r="T3" s="106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15" thickBot="1" x14ac:dyDescent="0.35">
      <c r="A4" s="29"/>
      <c r="B4" s="88">
        <v>44652</v>
      </c>
      <c r="C4" s="88">
        <v>44682</v>
      </c>
      <c r="D4" s="88">
        <v>44713</v>
      </c>
      <c r="E4" s="88">
        <v>44743</v>
      </c>
      <c r="F4" s="88">
        <v>44774</v>
      </c>
      <c r="G4" s="88">
        <v>44805</v>
      </c>
      <c r="H4" s="88">
        <v>44835</v>
      </c>
      <c r="I4" s="88">
        <v>44866</v>
      </c>
      <c r="J4" s="88">
        <v>44896</v>
      </c>
      <c r="K4" s="88">
        <v>44927</v>
      </c>
      <c r="L4" s="88">
        <v>44958</v>
      </c>
      <c r="M4" s="88">
        <v>44986</v>
      </c>
      <c r="N4" s="28" t="s">
        <v>17</v>
      </c>
      <c r="P4" s="107"/>
      <c r="Q4" s="107"/>
      <c r="R4" s="107"/>
      <c r="S4" s="107"/>
      <c r="T4" s="107"/>
    </row>
    <row r="5" spans="1:30" x14ac:dyDescent="0.3">
      <c r="A5" s="26" t="s">
        <v>29</v>
      </c>
      <c r="B5" s="75">
        <f>'IMM Savings tracker'!O34</f>
        <v>104415</v>
      </c>
      <c r="C5" s="75">
        <f>'IMM Savings tracker'!P34</f>
        <v>104415</v>
      </c>
      <c r="D5" s="75">
        <f>'IMM Savings tracker'!Q34</f>
        <v>104415</v>
      </c>
      <c r="E5" s="75">
        <f>'IMM Savings tracker'!R34</f>
        <v>100415</v>
      </c>
      <c r="F5" s="75">
        <f>'IMM Savings tracker'!S34</f>
        <v>100415</v>
      </c>
      <c r="G5" s="75">
        <f>'IMM Savings tracker'!T34</f>
        <v>105415</v>
      </c>
      <c r="H5" s="75">
        <f>'IMM Savings tracker'!U34</f>
        <v>114332</v>
      </c>
      <c r="I5" s="75">
        <f>'IMM Savings tracker'!V34</f>
        <v>99332</v>
      </c>
      <c r="J5" s="75">
        <f>'IMM Savings tracker'!W34</f>
        <v>48500</v>
      </c>
      <c r="K5" s="75">
        <f>'IMM Savings tracker'!X34</f>
        <v>48500</v>
      </c>
      <c r="L5" s="75">
        <f>'IMM Savings tracker'!Y34</f>
        <v>48500</v>
      </c>
      <c r="M5" s="75">
        <f>'IMM Savings tracker'!Z34</f>
        <v>48500</v>
      </c>
      <c r="N5" s="76">
        <f>SUM(B5:M5)</f>
        <v>1027154</v>
      </c>
      <c r="P5" s="250" t="s">
        <v>109</v>
      </c>
      <c r="Q5" s="250"/>
      <c r="R5" s="250"/>
      <c r="S5" s="250"/>
      <c r="T5" s="252">
        <f>N5+N12+N19</f>
        <v>2686150</v>
      </c>
    </row>
    <row r="6" spans="1:30" ht="15" thickBot="1" x14ac:dyDescent="0.35">
      <c r="A6" s="27" t="s">
        <v>31</v>
      </c>
      <c r="B6" s="77">
        <f>'IMM Savings tracker'!O35</f>
        <v>93644.98</v>
      </c>
      <c r="C6" s="77">
        <f>'IMM Savings tracker'!P35</f>
        <v>124219.93000000001</v>
      </c>
      <c r="D6" s="77">
        <f>'IMM Savings tracker'!Q35</f>
        <v>143142.08000000002</v>
      </c>
      <c r="E6" s="77">
        <f>'IMM Savings tracker'!R35</f>
        <v>126531.05</v>
      </c>
      <c r="F6" s="77">
        <f>'IMM Savings tracker'!S35</f>
        <v>170409.55</v>
      </c>
      <c r="G6" s="77">
        <f>'IMM Savings tracker'!T35</f>
        <v>108871.36</v>
      </c>
      <c r="H6" s="77">
        <f>'IMM Savings tracker'!U35</f>
        <v>203791</v>
      </c>
      <c r="I6" s="77">
        <f>'IMM Savings tracker'!V35</f>
        <v>138937.28</v>
      </c>
      <c r="J6" s="77">
        <f>'IMM Savings tracker'!W35</f>
        <v>64296.51</v>
      </c>
      <c r="K6" s="77">
        <f>'IMM Savings tracker'!X35</f>
        <v>0</v>
      </c>
      <c r="L6" s="77">
        <f>'IMM Savings tracker'!Y35</f>
        <v>0</v>
      </c>
      <c r="M6" s="77">
        <f>'IMM Savings tracker'!Z35</f>
        <v>0</v>
      </c>
      <c r="N6" s="78">
        <f>SUM(B6:M6)</f>
        <v>1173843.74</v>
      </c>
      <c r="P6" s="250"/>
      <c r="Q6" s="250"/>
      <c r="R6" s="250"/>
      <c r="S6" s="250"/>
      <c r="T6" s="253"/>
    </row>
    <row r="7" spans="1:30" ht="15" thickBot="1" x14ac:dyDescent="0.35">
      <c r="A7" s="30" t="s">
        <v>110</v>
      </c>
      <c r="B7" s="79">
        <f>B6</f>
        <v>93644.98</v>
      </c>
      <c r="C7" s="79">
        <f>B7+C6</f>
        <v>217864.91</v>
      </c>
      <c r="D7" s="79">
        <f t="shared" ref="D7:M7" si="0">C7+D6</f>
        <v>361006.99</v>
      </c>
      <c r="E7" s="79">
        <f t="shared" si="0"/>
        <v>487538.04</v>
      </c>
      <c r="F7" s="79">
        <f t="shared" si="0"/>
        <v>657947.59</v>
      </c>
      <c r="G7" s="79">
        <f t="shared" si="0"/>
        <v>766818.95</v>
      </c>
      <c r="H7" s="79">
        <f t="shared" si="0"/>
        <v>970609.95</v>
      </c>
      <c r="I7" s="79">
        <f t="shared" si="0"/>
        <v>1109547.23</v>
      </c>
      <c r="J7" s="79">
        <f t="shared" si="0"/>
        <v>1173843.74</v>
      </c>
      <c r="K7" s="79">
        <f t="shared" si="0"/>
        <v>1173843.74</v>
      </c>
      <c r="L7" s="79">
        <f t="shared" si="0"/>
        <v>1173843.74</v>
      </c>
      <c r="M7" s="79">
        <f t="shared" si="0"/>
        <v>1173843.74</v>
      </c>
      <c r="N7" s="80"/>
      <c r="P7" s="108"/>
      <c r="Q7" s="108"/>
      <c r="R7" s="108"/>
      <c r="S7" s="108"/>
      <c r="T7" s="109"/>
    </row>
    <row r="8" spans="1:30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P8" s="250" t="s">
        <v>165</v>
      </c>
      <c r="Q8" s="251"/>
      <c r="R8" s="251"/>
      <c r="S8" s="251"/>
      <c r="T8" s="252">
        <f>N6+N13+N22+N30</f>
        <v>3300544.07</v>
      </c>
    </row>
    <row r="9" spans="1:30" ht="15" thickBot="1" x14ac:dyDescent="0.3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P9" s="251"/>
      <c r="Q9" s="251"/>
      <c r="R9" s="251"/>
      <c r="S9" s="251"/>
      <c r="T9" s="253"/>
    </row>
    <row r="10" spans="1:30" ht="42.75" customHeight="1" thickBot="1" x14ac:dyDescent="0.35">
      <c r="A10" s="247" t="s">
        <v>111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9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0" ht="15" thickBot="1" x14ac:dyDescent="0.35">
      <c r="A11" s="29"/>
      <c r="B11" s="89">
        <v>44652</v>
      </c>
      <c r="C11" s="89">
        <v>44682</v>
      </c>
      <c r="D11" s="89">
        <v>44713</v>
      </c>
      <c r="E11" s="89">
        <v>44743</v>
      </c>
      <c r="F11" s="89">
        <v>44774</v>
      </c>
      <c r="G11" s="89">
        <v>44805</v>
      </c>
      <c r="H11" s="89">
        <v>44835</v>
      </c>
      <c r="I11" s="89">
        <v>44866</v>
      </c>
      <c r="J11" s="89">
        <v>44896</v>
      </c>
      <c r="K11" s="89">
        <v>44927</v>
      </c>
      <c r="L11" s="89">
        <v>44958</v>
      </c>
      <c r="M11" s="89">
        <v>44986</v>
      </c>
      <c r="N11" s="87" t="s">
        <v>17</v>
      </c>
    </row>
    <row r="12" spans="1:30" x14ac:dyDescent="0.3">
      <c r="A12" s="26" t="s">
        <v>29</v>
      </c>
      <c r="B12" s="81">
        <f>'IMM Savings tracker'!O50</f>
        <v>23514</v>
      </c>
      <c r="C12" s="81">
        <f>'IMM Savings tracker'!P50</f>
        <v>8928</v>
      </c>
      <c r="D12" s="81">
        <f>'IMM Savings tracker'!Q50</f>
        <v>19306</v>
      </c>
      <c r="E12" s="81">
        <f>'IMM Savings tracker'!R50</f>
        <v>8928</v>
      </c>
      <c r="F12" s="81">
        <f>'IMM Savings tracker'!S50</f>
        <v>8928</v>
      </c>
      <c r="G12" s="81">
        <f>'IMM Savings tracker'!T50</f>
        <v>0</v>
      </c>
      <c r="H12" s="81">
        <f>'IMM Savings tracker'!U50</f>
        <v>0</v>
      </c>
      <c r="I12" s="81">
        <f>'IMM Savings tracker'!V50</f>
        <v>0</v>
      </c>
      <c r="J12" s="81">
        <f>'IMM Savings tracker'!W50</f>
        <v>25000</v>
      </c>
      <c r="K12" s="81">
        <f>'IMM Savings tracker'!X50</f>
        <v>25000</v>
      </c>
      <c r="L12" s="81">
        <f>'IMM Savings tracker'!Y50</f>
        <v>25000</v>
      </c>
      <c r="M12" s="81">
        <f>'IMM Savings tracker'!Z50</f>
        <v>25000</v>
      </c>
      <c r="N12" s="82">
        <f>SUM(B12:M12)</f>
        <v>169604</v>
      </c>
    </row>
    <row r="13" spans="1:30" ht="15" thickBot="1" x14ac:dyDescent="0.35">
      <c r="A13" s="27" t="s">
        <v>31</v>
      </c>
      <c r="B13" s="83">
        <f>'IMM Savings tracker'!O48</f>
        <v>30149.27</v>
      </c>
      <c r="C13" s="83">
        <f>'IMM Savings tracker'!P48</f>
        <v>19327</v>
      </c>
      <c r="D13" s="83">
        <f>'IMM Savings tracker'!Q48</f>
        <v>27093.95</v>
      </c>
      <c r="E13" s="83">
        <f>'IMM Savings tracker'!R48</f>
        <v>11978.36</v>
      </c>
      <c r="F13" s="83">
        <f>'IMM Savings tracker'!S48</f>
        <v>14276.84</v>
      </c>
      <c r="G13" s="83">
        <f>'IMM Savings tracker'!T48</f>
        <v>0</v>
      </c>
      <c r="H13" s="83">
        <f>'IMM Savings tracker'!U48</f>
        <v>0</v>
      </c>
      <c r="I13" s="83">
        <f>'IMM Savings tracker'!V48</f>
        <v>0</v>
      </c>
      <c r="J13" s="83">
        <f>'IMM Savings tracker'!W48</f>
        <v>0</v>
      </c>
      <c r="K13" s="83">
        <f>'IMM Savings tracker'!X48</f>
        <v>0</v>
      </c>
      <c r="L13" s="83">
        <f>'IMM Savings tracker'!Y48</f>
        <v>0</v>
      </c>
      <c r="M13" s="83">
        <f>'IMM Savings tracker'!Z48</f>
        <v>0</v>
      </c>
      <c r="N13" s="84">
        <f>SUM(B13:M13)</f>
        <v>102825.42</v>
      </c>
    </row>
    <row r="14" spans="1:30" ht="15" thickBot="1" x14ac:dyDescent="0.35">
      <c r="A14" s="30" t="s">
        <v>110</v>
      </c>
      <c r="B14" s="85">
        <f>B13</f>
        <v>30149.27</v>
      </c>
      <c r="C14" s="85">
        <f>B14+C13</f>
        <v>49476.270000000004</v>
      </c>
      <c r="D14" s="85">
        <f t="shared" ref="D14" si="1">C14+D13</f>
        <v>76570.22</v>
      </c>
      <c r="E14" s="85">
        <f t="shared" ref="E14" si="2">D14+E13</f>
        <v>88548.58</v>
      </c>
      <c r="F14" s="85">
        <f t="shared" ref="F14" si="3">E14+F13</f>
        <v>102825.42</v>
      </c>
      <c r="G14" s="85">
        <f t="shared" ref="G14" si="4">F14+G13</f>
        <v>102825.42</v>
      </c>
      <c r="H14" s="85">
        <f t="shared" ref="H14" si="5">G14+H13</f>
        <v>102825.42</v>
      </c>
      <c r="I14" s="85">
        <f t="shared" ref="I14" si="6">H14+I13</f>
        <v>102825.42</v>
      </c>
      <c r="J14" s="85">
        <f t="shared" ref="J14" si="7">I14+J13</f>
        <v>102825.42</v>
      </c>
      <c r="K14" s="85">
        <f t="shared" ref="K14" si="8">J14+K13</f>
        <v>102825.42</v>
      </c>
      <c r="L14" s="85">
        <f t="shared" ref="L14" si="9">K14+L13</f>
        <v>102825.42</v>
      </c>
      <c r="M14" s="85">
        <f t="shared" ref="M14" si="10">L14+M13</f>
        <v>102825.42</v>
      </c>
      <c r="N14" s="86"/>
    </row>
    <row r="15" spans="1:30" x14ac:dyDescent="0.3">
      <c r="A15" s="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24"/>
    </row>
    <row r="16" spans="1:30" ht="15" thickBot="1" x14ac:dyDescent="0.3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ht="42.75" customHeight="1" thickBot="1" x14ac:dyDescent="0.35">
      <c r="A17" s="247" t="s">
        <v>87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9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</row>
    <row r="18" spans="1:30" ht="15" thickBot="1" x14ac:dyDescent="0.35">
      <c r="A18" s="29"/>
      <c r="B18" s="88">
        <v>44652</v>
      </c>
      <c r="C18" s="88">
        <v>44682</v>
      </c>
      <c r="D18" s="88">
        <v>44713</v>
      </c>
      <c r="E18" s="88">
        <v>44743</v>
      </c>
      <c r="F18" s="88">
        <v>44774</v>
      </c>
      <c r="G18" s="88">
        <v>44805</v>
      </c>
      <c r="H18" s="88">
        <v>44835</v>
      </c>
      <c r="I18" s="88">
        <v>44866</v>
      </c>
      <c r="J18" s="88">
        <v>44896</v>
      </c>
      <c r="K18" s="88">
        <v>44927</v>
      </c>
      <c r="L18" s="88">
        <v>44958</v>
      </c>
      <c r="M18" s="88">
        <v>44986</v>
      </c>
      <c r="N18" s="28" t="s">
        <v>17</v>
      </c>
    </row>
    <row r="19" spans="1:30" x14ac:dyDescent="0.3">
      <c r="A19" s="26" t="s">
        <v>29</v>
      </c>
      <c r="B19" s="96">
        <f>'IMM Savings tracker'!O82</f>
        <v>124116</v>
      </c>
      <c r="C19" s="97">
        <f>'IMM Savings tracker'!P82</f>
        <v>124116</v>
      </c>
      <c r="D19" s="97">
        <f>'IMM Savings tracker'!Q82</f>
        <v>124116</v>
      </c>
      <c r="E19" s="97">
        <f>'IMM Savings tracker'!R82</f>
        <v>124116</v>
      </c>
      <c r="F19" s="97">
        <f>'IMM Savings tracker'!S82</f>
        <v>124116</v>
      </c>
      <c r="G19" s="97">
        <f>'IMM Savings tracker'!T82</f>
        <v>124116</v>
      </c>
      <c r="H19" s="97">
        <f>'IMM Savings tracker'!U82</f>
        <v>124116</v>
      </c>
      <c r="I19" s="97">
        <f>'IMM Savings tracker'!V82</f>
        <v>124116</v>
      </c>
      <c r="J19" s="97">
        <f>'IMM Savings tracker'!W82</f>
        <v>124116</v>
      </c>
      <c r="K19" s="97">
        <f>'IMM Savings tracker'!X82</f>
        <v>124116</v>
      </c>
      <c r="L19" s="97">
        <f>'IMM Savings tracker'!Y82</f>
        <v>124116</v>
      </c>
      <c r="M19" s="97">
        <f>'IMM Savings tracker'!Z82</f>
        <v>124116</v>
      </c>
      <c r="N19" s="98">
        <f>SUM(B19:M19)</f>
        <v>1489392</v>
      </c>
    </row>
    <row r="20" spans="1:30" x14ac:dyDescent="0.3">
      <c r="A20" s="26" t="s">
        <v>31</v>
      </c>
      <c r="B20" s="99">
        <f>'IMM Savings tracker'!O83</f>
        <v>162646.10999999999</v>
      </c>
      <c r="C20" s="75">
        <f>'IMM Savings tracker'!P83</f>
        <v>131174.24</v>
      </c>
      <c r="D20" s="75">
        <f>'IMM Savings tracker'!Q83</f>
        <v>150794.81</v>
      </c>
      <c r="E20" s="75">
        <f>'IMM Savings tracker'!R83</f>
        <v>223496.76</v>
      </c>
      <c r="F20" s="75">
        <f>'IMM Savings tracker'!S83</f>
        <v>210243.19999999998</v>
      </c>
      <c r="G20" s="75">
        <f>'IMM Savings tracker'!T83</f>
        <v>181591.07</v>
      </c>
      <c r="H20" s="75">
        <f>'IMM Savings tracker'!U83</f>
        <v>383326.73</v>
      </c>
      <c r="I20" s="75">
        <f>'IMM Savings tracker'!V83</f>
        <v>95305.58</v>
      </c>
      <c r="J20" s="75">
        <f>'IMM Savings tracker'!W83</f>
        <v>77010.41</v>
      </c>
      <c r="K20" s="75">
        <f>'IMM Savings tracker'!X83</f>
        <v>0</v>
      </c>
      <c r="L20" s="75">
        <f>'IMM Savings tracker'!Y83</f>
        <v>0</v>
      </c>
      <c r="M20" s="75">
        <f>'IMM Savings tracker'!Z83</f>
        <v>0</v>
      </c>
      <c r="N20" s="76">
        <f>SUM(B20:M20)</f>
        <v>1615588.91</v>
      </c>
    </row>
    <row r="21" spans="1:30" ht="15" thickBot="1" x14ac:dyDescent="0.35">
      <c r="A21" s="26" t="s">
        <v>71</v>
      </c>
      <c r="B21" s="99">
        <f>'IMM Savings tracker'!O84</f>
        <v>0</v>
      </c>
      <c r="C21" s="75">
        <f>'IMM Savings tracker'!P84</f>
        <v>1384</v>
      </c>
      <c r="D21" s="75">
        <f>'IMM Savings tracker'!Q84</f>
        <v>4490</v>
      </c>
      <c r="E21" s="75">
        <f>'IMM Savings tracker'!R84</f>
        <v>4887</v>
      </c>
      <c r="F21" s="75">
        <f>'IMM Savings tracker'!S84</f>
        <v>33776</v>
      </c>
      <c r="G21" s="75">
        <f>'IMM Savings tracker'!T84</f>
        <v>31534</v>
      </c>
      <c r="H21" s="75">
        <f>'IMM Savings tracker'!U84</f>
        <v>25431</v>
      </c>
      <c r="I21" s="75">
        <f>'IMM Savings tracker'!V84</f>
        <v>9084</v>
      </c>
      <c r="J21" s="75">
        <f>'IMM Savings tracker'!W84</f>
        <v>14290</v>
      </c>
      <c r="K21" s="75">
        <f>'IMM Savings tracker'!X84</f>
        <v>77520</v>
      </c>
      <c r="L21" s="75">
        <f>'IMM Savings tracker'!Y84</f>
        <v>8121</v>
      </c>
      <c r="M21" s="75">
        <f>'IMM Savings tracker'!Z84</f>
        <v>5878</v>
      </c>
      <c r="N21" s="76">
        <f>SUM(B21:M21)</f>
        <v>216395</v>
      </c>
    </row>
    <row r="22" spans="1:30" ht="15" thickBot="1" x14ac:dyDescent="0.35">
      <c r="A22" s="29" t="s">
        <v>72</v>
      </c>
      <c r="B22" s="100">
        <f>B20+B21</f>
        <v>162646.10999999999</v>
      </c>
      <c r="C22" s="101">
        <f t="shared" ref="C22:M22" si="11">C20+C21</f>
        <v>132558.24</v>
      </c>
      <c r="D22" s="101">
        <f>D20+D21+'IMM Savings tracker'!Q91</f>
        <v>166511.81</v>
      </c>
      <c r="E22" s="101">
        <f>E20+E21+'IMM Savings tracker'!R91</f>
        <v>264436.76</v>
      </c>
      <c r="F22" s="101">
        <f>F20+F21+'IMM Savings tracker'!S91</f>
        <v>248168.19999999998</v>
      </c>
      <c r="G22" s="101">
        <f>G20+G21+'IMM Savings tracker'!T91</f>
        <v>214002.07</v>
      </c>
      <c r="H22" s="101">
        <f>H20+H21+'IMM Savings tracker'!U91</f>
        <v>408764.73</v>
      </c>
      <c r="I22" s="101">
        <f>I20+I21+'IMM Savings tracker'!V91</f>
        <v>115153.58</v>
      </c>
      <c r="J22" s="101">
        <f>J20+J21+'IMM Savings tracker'!W91</f>
        <v>91596.41</v>
      </c>
      <c r="K22" s="101">
        <f>K20+K21+'IMM Savings tracker'!X91</f>
        <v>77520</v>
      </c>
      <c r="L22" s="101">
        <f t="shared" si="11"/>
        <v>8121</v>
      </c>
      <c r="M22" s="101">
        <f t="shared" si="11"/>
        <v>5878</v>
      </c>
      <c r="N22" s="80">
        <f>SUM(B22:M22)</f>
        <v>1895356.91</v>
      </c>
    </row>
    <row r="23" spans="1:30" ht="15" thickBot="1" x14ac:dyDescent="0.35">
      <c r="A23" s="30" t="s">
        <v>110</v>
      </c>
      <c r="B23" s="79">
        <f>B22</f>
        <v>162646.10999999999</v>
      </c>
      <c r="C23" s="79">
        <f>B23+C22</f>
        <v>295204.34999999998</v>
      </c>
      <c r="D23" s="79">
        <f t="shared" ref="D23:M23" si="12">C23+D22</f>
        <v>461716.16</v>
      </c>
      <c r="E23" s="79">
        <f t="shared" si="12"/>
        <v>726152.91999999993</v>
      </c>
      <c r="F23" s="79">
        <f t="shared" si="12"/>
        <v>974321.11999999988</v>
      </c>
      <c r="G23" s="79">
        <f t="shared" si="12"/>
        <v>1188323.19</v>
      </c>
      <c r="H23" s="79">
        <f t="shared" si="12"/>
        <v>1597087.92</v>
      </c>
      <c r="I23" s="79">
        <f t="shared" si="12"/>
        <v>1712241.5</v>
      </c>
      <c r="J23" s="79">
        <f t="shared" si="12"/>
        <v>1803837.91</v>
      </c>
      <c r="K23" s="79">
        <f t="shared" si="12"/>
        <v>1881357.91</v>
      </c>
      <c r="L23" s="79">
        <f t="shared" si="12"/>
        <v>1889478.91</v>
      </c>
      <c r="M23" s="79">
        <f t="shared" si="12"/>
        <v>1895356.91</v>
      </c>
      <c r="N23" s="80"/>
    </row>
    <row r="25" spans="1:30" ht="15" thickBot="1" x14ac:dyDescent="0.35"/>
    <row r="26" spans="1:30" ht="26.4" thickBot="1" x14ac:dyDescent="0.35">
      <c r="A26" s="247" t="s">
        <v>112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9"/>
    </row>
    <row r="27" spans="1:30" ht="15" thickBot="1" x14ac:dyDescent="0.35">
      <c r="A27" s="29"/>
      <c r="B27" s="89">
        <v>44652</v>
      </c>
      <c r="C27" s="89">
        <v>44682</v>
      </c>
      <c r="D27" s="89">
        <v>44713</v>
      </c>
      <c r="E27" s="89">
        <v>44743</v>
      </c>
      <c r="F27" s="89">
        <v>44774</v>
      </c>
      <c r="G27" s="89">
        <v>44805</v>
      </c>
      <c r="H27" s="89">
        <v>44835</v>
      </c>
      <c r="I27" s="89">
        <v>44866</v>
      </c>
      <c r="J27" s="89">
        <v>44896</v>
      </c>
      <c r="K27" s="89">
        <v>44927</v>
      </c>
      <c r="L27" s="89">
        <v>44958</v>
      </c>
      <c r="M27" s="89">
        <v>44986</v>
      </c>
      <c r="N27" s="87" t="s">
        <v>17</v>
      </c>
    </row>
    <row r="28" spans="1:30" x14ac:dyDescent="0.3">
      <c r="A28" s="26" t="s">
        <v>31</v>
      </c>
      <c r="B28" s="90">
        <f>'IMM Savings tracker'!O91</f>
        <v>1644</v>
      </c>
      <c r="C28" s="91">
        <f>'IMM Savings tracker'!P91</f>
        <v>463</v>
      </c>
      <c r="D28" s="91">
        <f>'IMM Savings tracker'!Q91</f>
        <v>11227</v>
      </c>
      <c r="E28" s="91">
        <f>'IMM Savings tracker'!R91</f>
        <v>36053</v>
      </c>
      <c r="F28" s="91">
        <f>'IMM Savings tracker'!S91</f>
        <v>4149</v>
      </c>
      <c r="G28" s="91">
        <f>'IMM Savings tracker'!T91</f>
        <v>877</v>
      </c>
      <c r="H28" s="91">
        <f>'IMM Savings tracker'!U91</f>
        <v>7</v>
      </c>
      <c r="I28" s="91">
        <f>'IMM Savings tracker'!V91</f>
        <v>10764</v>
      </c>
      <c r="J28" s="91">
        <f>'IMM Savings tracker'!W91</f>
        <v>296</v>
      </c>
      <c r="K28" s="91">
        <f>'IMM Savings tracker'!X91</f>
        <v>0</v>
      </c>
      <c r="L28" s="91">
        <f>'IMM Savings tracker'!Y91</f>
        <v>0</v>
      </c>
      <c r="M28" s="81">
        <v>0</v>
      </c>
      <c r="N28" s="82">
        <f>SUM(B28:M28)</f>
        <v>65480</v>
      </c>
    </row>
    <row r="29" spans="1:30" ht="15" thickBot="1" x14ac:dyDescent="0.35">
      <c r="A29" s="26" t="s">
        <v>71</v>
      </c>
      <c r="B29" s="95">
        <f>'IMM Savings tracker'!O92</f>
        <v>0</v>
      </c>
      <c r="C29" s="83">
        <f>'IMM Savings tracker'!P92</f>
        <v>2761</v>
      </c>
      <c r="D29" s="83">
        <f>'IMM Savings tracker'!Q92</f>
        <v>6747</v>
      </c>
      <c r="E29" s="83">
        <f>'IMM Savings tracker'!R92</f>
        <v>4067</v>
      </c>
      <c r="F29" s="83">
        <f>'IMM Savings tracker'!S92</f>
        <v>5117</v>
      </c>
      <c r="G29" s="83">
        <f>'IMM Savings tracker'!T92</f>
        <v>1111</v>
      </c>
      <c r="H29" s="83">
        <f>'IMM Savings tracker'!U92</f>
        <v>6675</v>
      </c>
      <c r="I29" s="83">
        <f>'IMM Savings tracker'!V92</f>
        <v>29564</v>
      </c>
      <c r="J29" s="83">
        <f>'IMM Savings tracker'!W92</f>
        <v>1843</v>
      </c>
      <c r="K29" s="83">
        <f>'IMM Savings tracker'!X92</f>
        <v>5153</v>
      </c>
      <c r="L29" s="83">
        <f>'IMM Savings tracker'!Y92</f>
        <v>0</v>
      </c>
      <c r="M29" s="92">
        <f>'IMM Savings tracker'!Z92</f>
        <v>0</v>
      </c>
      <c r="N29" s="82">
        <f>SUM(B29:M29)</f>
        <v>63038</v>
      </c>
    </row>
    <row r="30" spans="1:30" ht="15" thickBot="1" x14ac:dyDescent="0.35">
      <c r="A30" s="29" t="s">
        <v>72</v>
      </c>
      <c r="B30" s="93">
        <f>B28+B29</f>
        <v>1644</v>
      </c>
      <c r="C30" s="94">
        <f t="shared" ref="C30" si="13">C28+C29</f>
        <v>3224</v>
      </c>
      <c r="D30" s="94">
        <f>D28+D29+'IMM Savings tracker'!Q100</f>
        <v>17974</v>
      </c>
      <c r="E30" s="94">
        <f>E28+E29+'IMM Savings tracker'!R100</f>
        <v>40120</v>
      </c>
      <c r="F30" s="94">
        <f>F28+F29+'IMM Savings tracker'!S100</f>
        <v>9266</v>
      </c>
      <c r="G30" s="94">
        <f>G28+G29+'IMM Savings tracker'!T100</f>
        <v>1988</v>
      </c>
      <c r="H30" s="94">
        <f>H28+H29+'IMM Savings tracker'!U100</f>
        <v>6682</v>
      </c>
      <c r="I30" s="94">
        <f>I28+I29+'IMM Savings tracker'!V100</f>
        <v>40328</v>
      </c>
      <c r="J30" s="94">
        <f>J28+J29+'IMM Savings tracker'!W100</f>
        <v>2139</v>
      </c>
      <c r="K30" s="94">
        <f>K28+K29+'IMM Savings tracker'!X100</f>
        <v>5153</v>
      </c>
      <c r="L30" s="94">
        <f t="shared" ref="L30:M30" si="14">L28+L29</f>
        <v>0</v>
      </c>
      <c r="M30" s="94">
        <f t="shared" si="14"/>
        <v>0</v>
      </c>
      <c r="N30" s="86">
        <f>SUM(B30:M30)</f>
        <v>128518</v>
      </c>
    </row>
    <row r="31" spans="1:30" ht="15" thickBot="1" x14ac:dyDescent="0.35">
      <c r="A31" s="30" t="s">
        <v>110</v>
      </c>
      <c r="B31" s="85">
        <f>B30</f>
        <v>1644</v>
      </c>
      <c r="C31" s="85">
        <f>B31+C30</f>
        <v>4868</v>
      </c>
      <c r="D31" s="85">
        <f t="shared" ref="D31" si="15">C31+D30</f>
        <v>22842</v>
      </c>
      <c r="E31" s="85">
        <f t="shared" ref="E31" si="16">D31+E30</f>
        <v>62962</v>
      </c>
      <c r="F31" s="85">
        <f t="shared" ref="F31" si="17">E31+F30</f>
        <v>72228</v>
      </c>
      <c r="G31" s="85">
        <f t="shared" ref="G31" si="18">F31+G30</f>
        <v>74216</v>
      </c>
      <c r="H31" s="85">
        <f t="shared" ref="H31" si="19">G31+H30</f>
        <v>80898</v>
      </c>
      <c r="I31" s="85">
        <f t="shared" ref="I31" si="20">H31+I30</f>
        <v>121226</v>
      </c>
      <c r="J31" s="85">
        <f t="shared" ref="J31" si="21">I31+J30</f>
        <v>123365</v>
      </c>
      <c r="K31" s="85">
        <f t="shared" ref="K31" si="22">J31+K30</f>
        <v>128518</v>
      </c>
      <c r="L31" s="85">
        <f t="shared" ref="L31" si="23">K31+L30</f>
        <v>128518</v>
      </c>
      <c r="M31" s="85">
        <f t="shared" ref="M31" si="24">L31+M30</f>
        <v>128518</v>
      </c>
      <c r="N31" s="86"/>
    </row>
  </sheetData>
  <mergeCells count="9">
    <mergeCell ref="A3:N3"/>
    <mergeCell ref="A1:H1"/>
    <mergeCell ref="A26:N26"/>
    <mergeCell ref="A10:N10"/>
    <mergeCell ref="P5:S6"/>
    <mergeCell ref="P8:S9"/>
    <mergeCell ref="T5:T6"/>
    <mergeCell ref="T8:T9"/>
    <mergeCell ref="A17:N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0"/>
  <sheetViews>
    <sheetView topLeftCell="A10" workbookViewId="0">
      <selection activeCell="A43" sqref="A43:A44"/>
    </sheetView>
  </sheetViews>
  <sheetFormatPr defaultRowHeight="14.4" x14ac:dyDescent="0.3"/>
  <cols>
    <col min="1" max="1" width="19" customWidth="1"/>
    <col min="2" max="2" width="15.88671875" style="1" customWidth="1"/>
    <col min="3" max="3" width="54.88671875" style="1" customWidth="1"/>
    <col min="4" max="12" width="17.5546875" style="2" customWidth="1"/>
    <col min="13" max="13" width="23.44140625" style="2" customWidth="1"/>
    <col min="14" max="25" width="17.5546875" style="2" customWidth="1"/>
    <col min="26" max="26" width="25.88671875" style="2" customWidth="1"/>
    <col min="27" max="27" width="36.44140625" style="2" customWidth="1"/>
    <col min="28" max="28" width="13.44140625" style="2" customWidth="1"/>
  </cols>
  <sheetData>
    <row r="1" spans="1:28" x14ac:dyDescent="0.3">
      <c r="A1" s="268" t="s">
        <v>113</v>
      </c>
      <c r="B1" s="268"/>
      <c r="C1" s="268"/>
      <c r="D1" s="268"/>
      <c r="E1" s="2" t="s">
        <v>1</v>
      </c>
      <c r="F1" s="2" t="s">
        <v>2</v>
      </c>
    </row>
    <row r="2" spans="1:28" x14ac:dyDescent="0.3">
      <c r="A2" s="268"/>
      <c r="B2" s="268"/>
      <c r="C2" s="268"/>
      <c r="D2" s="268"/>
    </row>
    <row r="3" spans="1:28" x14ac:dyDescent="0.3">
      <c r="A3" s="268"/>
      <c r="B3" s="268"/>
      <c r="C3" s="268"/>
      <c r="D3" s="268"/>
    </row>
    <row r="4" spans="1:28" ht="15" thickBot="1" x14ac:dyDescent="0.35">
      <c r="A4" s="171"/>
      <c r="B4" s="171"/>
      <c r="C4" s="171"/>
      <c r="D4" s="171"/>
    </row>
    <row r="5" spans="1:28" ht="26.4" thickBot="1" x14ac:dyDescent="0.35">
      <c r="A5" s="269" t="s">
        <v>114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</row>
    <row r="6" spans="1:28" s="3" customFormat="1" ht="28.8" x14ac:dyDescent="0.3">
      <c r="A6" s="9" t="s">
        <v>4</v>
      </c>
      <c r="B6" s="10" t="s">
        <v>6</v>
      </c>
      <c r="C6" s="10" t="s">
        <v>7</v>
      </c>
      <c r="D6" s="11" t="s">
        <v>8</v>
      </c>
      <c r="E6" s="11" t="s">
        <v>115</v>
      </c>
      <c r="F6" s="11" t="s">
        <v>9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/>
      <c r="N6" s="12">
        <v>44287</v>
      </c>
      <c r="O6" s="12">
        <v>44317</v>
      </c>
      <c r="P6" s="12">
        <v>44348</v>
      </c>
      <c r="Q6" s="12">
        <v>44378</v>
      </c>
      <c r="R6" s="12">
        <v>44409</v>
      </c>
      <c r="S6" s="12">
        <v>44440</v>
      </c>
      <c r="T6" s="12">
        <v>44470</v>
      </c>
      <c r="U6" s="12">
        <v>44501</v>
      </c>
      <c r="V6" s="12">
        <v>44531</v>
      </c>
      <c r="W6" s="12">
        <v>44562</v>
      </c>
      <c r="X6" s="12">
        <v>44593</v>
      </c>
      <c r="Y6" s="12">
        <v>44621</v>
      </c>
      <c r="Z6" s="12" t="s">
        <v>18</v>
      </c>
      <c r="AA6" s="9" t="s">
        <v>19</v>
      </c>
      <c r="AB6" s="12" t="s">
        <v>20</v>
      </c>
    </row>
    <row r="7" spans="1:28" s="8" customFormat="1" ht="15" customHeight="1" x14ac:dyDescent="0.3">
      <c r="A7" s="192">
        <v>44287</v>
      </c>
      <c r="B7" s="193" t="s">
        <v>116</v>
      </c>
      <c r="C7" s="263" t="s">
        <v>117</v>
      </c>
      <c r="D7" s="160">
        <v>60000</v>
      </c>
      <c r="E7" s="160">
        <v>20000</v>
      </c>
      <c r="F7" s="160"/>
      <c r="G7" s="160" t="s">
        <v>118</v>
      </c>
      <c r="H7" s="160"/>
      <c r="I7" s="116" t="s">
        <v>25</v>
      </c>
      <c r="J7" s="142" t="s">
        <v>26</v>
      </c>
      <c r="K7" s="116" t="s">
        <v>27</v>
      </c>
      <c r="L7" s="116" t="s">
        <v>28</v>
      </c>
      <c r="M7" s="13" t="s">
        <v>29</v>
      </c>
      <c r="N7" s="34">
        <v>5000</v>
      </c>
      <c r="O7" s="34">
        <v>5000</v>
      </c>
      <c r="P7" s="34">
        <v>5000</v>
      </c>
      <c r="Q7" s="34">
        <v>5000</v>
      </c>
      <c r="R7" s="33"/>
      <c r="S7" s="33"/>
      <c r="T7" s="33"/>
      <c r="U7" s="33"/>
      <c r="V7" s="33"/>
      <c r="W7" s="33"/>
      <c r="X7" s="33"/>
      <c r="Y7" s="33"/>
      <c r="Z7" s="266" t="s">
        <v>36</v>
      </c>
      <c r="AA7" s="193"/>
      <c r="AB7" s="192">
        <v>44378</v>
      </c>
    </row>
    <row r="8" spans="1:28" s="8" customFormat="1" x14ac:dyDescent="0.3">
      <c r="A8" s="192"/>
      <c r="B8" s="258"/>
      <c r="C8" s="264"/>
      <c r="D8" s="160"/>
      <c r="E8" s="160"/>
      <c r="F8" s="160"/>
      <c r="G8" s="160"/>
      <c r="H8" s="160"/>
      <c r="I8" s="117"/>
      <c r="J8" s="144"/>
      <c r="K8" s="117"/>
      <c r="L8" s="117"/>
      <c r="M8" s="14" t="s">
        <v>31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267"/>
      <c r="AA8" s="258"/>
      <c r="AB8" s="265"/>
    </row>
    <row r="9" spans="1:28" s="8" customFormat="1" ht="15" customHeight="1" x14ac:dyDescent="0.3">
      <c r="A9" s="214">
        <v>44287</v>
      </c>
      <c r="B9" s="216" t="s">
        <v>119</v>
      </c>
      <c r="C9" s="189" t="s">
        <v>120</v>
      </c>
      <c r="D9" s="215">
        <v>50000</v>
      </c>
      <c r="E9" s="215">
        <v>30000</v>
      </c>
      <c r="F9" s="215"/>
      <c r="G9" s="215" t="s">
        <v>58</v>
      </c>
      <c r="H9" s="215"/>
      <c r="I9" s="116" t="s">
        <v>25</v>
      </c>
      <c r="J9" s="142" t="s">
        <v>107</v>
      </c>
      <c r="K9" s="116" t="s">
        <v>27</v>
      </c>
      <c r="L9" s="116" t="s">
        <v>28</v>
      </c>
      <c r="M9" s="13" t="s">
        <v>29</v>
      </c>
      <c r="N9" s="34">
        <v>4250</v>
      </c>
      <c r="O9" s="34">
        <v>4250</v>
      </c>
      <c r="P9" s="34">
        <v>4250</v>
      </c>
      <c r="Q9" s="34">
        <v>4250</v>
      </c>
      <c r="R9" s="33">
        <v>4250</v>
      </c>
      <c r="S9" s="33">
        <v>4250</v>
      </c>
      <c r="T9" s="33">
        <v>4250</v>
      </c>
      <c r="U9" s="33"/>
      <c r="V9" s="33"/>
      <c r="W9" s="33"/>
      <c r="X9" s="33"/>
      <c r="Y9" s="33"/>
      <c r="Z9" s="160" t="s">
        <v>36</v>
      </c>
      <c r="AA9" s="193"/>
      <c r="AB9" s="214">
        <v>44470</v>
      </c>
    </row>
    <row r="10" spans="1:28" s="8" customFormat="1" x14ac:dyDescent="0.3">
      <c r="A10" s="214"/>
      <c r="B10" s="216"/>
      <c r="C10" s="191"/>
      <c r="D10" s="215"/>
      <c r="E10" s="215"/>
      <c r="F10" s="215"/>
      <c r="G10" s="215"/>
      <c r="H10" s="215"/>
      <c r="I10" s="117"/>
      <c r="J10" s="144"/>
      <c r="K10" s="117"/>
      <c r="L10" s="117"/>
      <c r="M10" s="14" t="s">
        <v>31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0"/>
      <c r="AA10" s="258"/>
      <c r="AB10" s="216"/>
    </row>
    <row r="11" spans="1:28" s="8" customFormat="1" ht="15" customHeight="1" x14ac:dyDescent="0.3">
      <c r="A11" s="259">
        <v>44287</v>
      </c>
      <c r="B11" s="193" t="s">
        <v>121</v>
      </c>
      <c r="C11" s="263" t="s">
        <v>122</v>
      </c>
      <c r="D11" s="199">
        <v>20000</v>
      </c>
      <c r="E11" s="199">
        <v>15000</v>
      </c>
      <c r="F11" s="199"/>
      <c r="G11" s="262" t="s">
        <v>123</v>
      </c>
      <c r="H11" s="199"/>
      <c r="I11" s="116" t="s">
        <v>25</v>
      </c>
      <c r="J11" s="142" t="s">
        <v>35</v>
      </c>
      <c r="K11" s="116" t="s">
        <v>27</v>
      </c>
      <c r="L11" s="116" t="s">
        <v>28</v>
      </c>
      <c r="M11" s="13" t="s">
        <v>29</v>
      </c>
      <c r="N11" s="34"/>
      <c r="O11" s="34"/>
      <c r="P11" s="34"/>
      <c r="Q11" s="34"/>
      <c r="R11" s="33"/>
      <c r="S11" s="33"/>
      <c r="T11" s="33"/>
      <c r="U11" s="33"/>
      <c r="V11" s="33"/>
      <c r="W11" s="33"/>
      <c r="X11" s="33"/>
      <c r="Y11" s="33"/>
      <c r="Z11" s="160" t="s">
        <v>61</v>
      </c>
      <c r="AA11" s="216"/>
      <c r="AB11" s="214">
        <v>44986</v>
      </c>
    </row>
    <row r="12" spans="1:28" s="8" customFormat="1" x14ac:dyDescent="0.3">
      <c r="A12" s="192"/>
      <c r="B12" s="258"/>
      <c r="C12" s="264"/>
      <c r="D12" s="199"/>
      <c r="E12" s="199"/>
      <c r="F12" s="199"/>
      <c r="G12" s="199"/>
      <c r="H12" s="199"/>
      <c r="I12" s="117"/>
      <c r="J12" s="144"/>
      <c r="K12" s="117"/>
      <c r="L12" s="117"/>
      <c r="M12" s="14" t="s">
        <v>31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0"/>
      <c r="AA12" s="216"/>
      <c r="AB12" s="216"/>
    </row>
    <row r="13" spans="1:28" s="8" customFormat="1" ht="15" customHeight="1" x14ac:dyDescent="0.3">
      <c r="A13" s="214">
        <v>44317</v>
      </c>
      <c r="B13" s="216" t="s">
        <v>124</v>
      </c>
      <c r="C13" s="189" t="s">
        <v>125</v>
      </c>
      <c r="D13" s="260">
        <v>500000</v>
      </c>
      <c r="E13" s="260">
        <v>425000</v>
      </c>
      <c r="F13" s="260"/>
      <c r="G13" s="260" t="s">
        <v>126</v>
      </c>
      <c r="H13" s="260"/>
      <c r="I13" s="116" t="s">
        <v>25</v>
      </c>
      <c r="J13" s="142" t="s">
        <v>35</v>
      </c>
      <c r="K13" s="116" t="s">
        <v>98</v>
      </c>
      <c r="L13" s="116" t="s">
        <v>28</v>
      </c>
      <c r="M13" s="13" t="s">
        <v>29</v>
      </c>
      <c r="N13" s="34"/>
      <c r="O13" s="34">
        <v>38500</v>
      </c>
      <c r="P13" s="34">
        <v>38500</v>
      </c>
      <c r="Q13" s="34">
        <v>38500</v>
      </c>
      <c r="R13" s="34">
        <v>38500</v>
      </c>
      <c r="S13" s="34">
        <v>38500</v>
      </c>
      <c r="T13" s="34">
        <v>38500</v>
      </c>
      <c r="U13" s="34">
        <v>38500</v>
      </c>
      <c r="V13" s="34">
        <v>38500</v>
      </c>
      <c r="W13" s="34">
        <v>38500</v>
      </c>
      <c r="X13" s="34">
        <v>38500</v>
      </c>
      <c r="Y13" s="34">
        <v>40000</v>
      </c>
      <c r="Z13" s="160" t="s">
        <v>36</v>
      </c>
      <c r="AA13" s="216"/>
      <c r="AB13" s="214">
        <v>44621</v>
      </c>
    </row>
    <row r="14" spans="1:28" s="8" customFormat="1" x14ac:dyDescent="0.3">
      <c r="A14" s="214"/>
      <c r="B14" s="216"/>
      <c r="C14" s="191"/>
      <c r="D14" s="260"/>
      <c r="E14" s="260"/>
      <c r="F14" s="260"/>
      <c r="G14" s="260"/>
      <c r="H14" s="260"/>
      <c r="I14" s="117"/>
      <c r="J14" s="144"/>
      <c r="K14" s="117"/>
      <c r="L14" s="117"/>
      <c r="M14" s="14" t="s">
        <v>31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0"/>
      <c r="AA14" s="216"/>
      <c r="AB14" s="216"/>
    </row>
    <row r="15" spans="1:28" s="8" customFormat="1" ht="15" customHeight="1" x14ac:dyDescent="0.3">
      <c r="A15" s="214">
        <v>44409</v>
      </c>
      <c r="B15" s="216" t="s">
        <v>127</v>
      </c>
      <c r="C15" s="189" t="s">
        <v>128</v>
      </c>
      <c r="D15" s="260">
        <v>20000</v>
      </c>
      <c r="E15" s="260">
        <v>15000</v>
      </c>
      <c r="F15" s="260"/>
      <c r="G15" s="260" t="s">
        <v>126</v>
      </c>
      <c r="H15" s="260"/>
      <c r="I15" s="116" t="s">
        <v>25</v>
      </c>
      <c r="J15" s="142" t="s">
        <v>35</v>
      </c>
      <c r="K15" s="116" t="s">
        <v>98</v>
      </c>
      <c r="L15" s="116" t="s">
        <v>28</v>
      </c>
      <c r="M15" s="13" t="s">
        <v>29</v>
      </c>
      <c r="N15" s="34"/>
      <c r="O15" s="34"/>
      <c r="P15" s="34"/>
      <c r="Q15" s="34"/>
      <c r="R15" s="34">
        <v>1000</v>
      </c>
      <c r="S15" s="34">
        <v>2000</v>
      </c>
      <c r="T15" s="34">
        <v>2000</v>
      </c>
      <c r="U15" s="34">
        <v>2000</v>
      </c>
      <c r="V15" s="34">
        <v>2000</v>
      </c>
      <c r="W15" s="34">
        <v>2000</v>
      </c>
      <c r="X15" s="34">
        <v>2000</v>
      </c>
      <c r="Y15" s="34">
        <v>2000</v>
      </c>
      <c r="Z15" s="160" t="s">
        <v>61</v>
      </c>
      <c r="AA15" s="216"/>
      <c r="AB15" s="214">
        <v>44621</v>
      </c>
    </row>
    <row r="16" spans="1:28" s="8" customFormat="1" x14ac:dyDescent="0.3">
      <c r="A16" s="214"/>
      <c r="B16" s="216"/>
      <c r="C16" s="191"/>
      <c r="D16" s="260"/>
      <c r="E16" s="260"/>
      <c r="F16" s="260"/>
      <c r="G16" s="260"/>
      <c r="H16" s="260"/>
      <c r="I16" s="117"/>
      <c r="J16" s="144"/>
      <c r="K16" s="117"/>
      <c r="L16" s="117"/>
      <c r="M16" s="14" t="s">
        <v>31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0"/>
      <c r="AA16" s="216"/>
      <c r="AB16" s="216"/>
    </row>
    <row r="17" spans="1:28" s="8" customFormat="1" ht="15" customHeight="1" x14ac:dyDescent="0.3">
      <c r="A17" s="192">
        <v>44409</v>
      </c>
      <c r="B17" s="193" t="s">
        <v>129</v>
      </c>
      <c r="C17" s="258" t="s">
        <v>130</v>
      </c>
      <c r="D17" s="261">
        <v>40000</v>
      </c>
      <c r="E17" s="199">
        <v>25000</v>
      </c>
      <c r="F17" s="199"/>
      <c r="G17" s="262" t="s">
        <v>126</v>
      </c>
      <c r="H17" s="199"/>
      <c r="I17" s="116" t="s">
        <v>25</v>
      </c>
      <c r="J17" s="142" t="s">
        <v>35</v>
      </c>
      <c r="K17" s="116" t="s">
        <v>98</v>
      </c>
      <c r="L17" s="116" t="s">
        <v>28</v>
      </c>
      <c r="M17" s="13" t="s">
        <v>29</v>
      </c>
      <c r="N17" s="34"/>
      <c r="O17" s="34"/>
      <c r="P17" s="34"/>
      <c r="Q17" s="34"/>
      <c r="R17" s="34">
        <v>3125</v>
      </c>
      <c r="S17" s="34">
        <v>3125</v>
      </c>
      <c r="T17" s="34">
        <v>3125</v>
      </c>
      <c r="U17" s="34">
        <v>3125</v>
      </c>
      <c r="V17" s="34">
        <v>3125</v>
      </c>
      <c r="W17" s="34">
        <v>3125</v>
      </c>
      <c r="X17" s="34">
        <v>3125</v>
      </c>
      <c r="Y17" s="34">
        <v>3125</v>
      </c>
      <c r="Z17" s="160" t="s">
        <v>36</v>
      </c>
      <c r="AA17" s="216"/>
      <c r="AB17" s="214">
        <v>44621</v>
      </c>
    </row>
    <row r="18" spans="1:28" s="8" customFormat="1" x14ac:dyDescent="0.3">
      <c r="A18" s="192"/>
      <c r="B18" s="258"/>
      <c r="C18" s="258"/>
      <c r="D18" s="261"/>
      <c r="E18" s="199"/>
      <c r="F18" s="199"/>
      <c r="G18" s="199"/>
      <c r="H18" s="199"/>
      <c r="I18" s="117"/>
      <c r="J18" s="144"/>
      <c r="K18" s="117"/>
      <c r="L18" s="117"/>
      <c r="M18" s="14" t="s">
        <v>31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0"/>
      <c r="AA18" s="216"/>
      <c r="AB18" s="216"/>
    </row>
    <row r="19" spans="1:28" s="8" customFormat="1" ht="15" customHeight="1" x14ac:dyDescent="0.3">
      <c r="A19" s="214">
        <v>44378</v>
      </c>
      <c r="B19" s="216" t="s">
        <v>131</v>
      </c>
      <c r="C19" s="216" t="s">
        <v>132</v>
      </c>
      <c r="D19" s="260">
        <v>75000</v>
      </c>
      <c r="E19" s="260">
        <v>56250</v>
      </c>
      <c r="F19" s="260"/>
      <c r="G19" s="260" t="s">
        <v>126</v>
      </c>
      <c r="H19" s="260"/>
      <c r="I19" s="116" t="s">
        <v>25</v>
      </c>
      <c r="J19" s="142" t="s">
        <v>35</v>
      </c>
      <c r="K19" s="116" t="s">
        <v>98</v>
      </c>
      <c r="L19" s="116" t="s">
        <v>28</v>
      </c>
      <c r="M19" s="13" t="s">
        <v>29</v>
      </c>
      <c r="N19" s="34"/>
      <c r="O19" s="34"/>
      <c r="P19" s="34">
        <v>6250</v>
      </c>
      <c r="Q19" s="34">
        <v>6250</v>
      </c>
      <c r="R19" s="34">
        <v>6250</v>
      </c>
      <c r="S19" s="34">
        <v>6250</v>
      </c>
      <c r="T19" s="34">
        <v>6250</v>
      </c>
      <c r="U19" s="34">
        <v>6250</v>
      </c>
      <c r="V19" s="34">
        <v>6250</v>
      </c>
      <c r="W19" s="34">
        <v>6250</v>
      </c>
      <c r="X19" s="34">
        <v>6250</v>
      </c>
      <c r="Y19" s="34">
        <v>6250</v>
      </c>
      <c r="Z19" s="160" t="s">
        <v>36</v>
      </c>
      <c r="AA19" s="216"/>
      <c r="AB19" s="214">
        <v>44621</v>
      </c>
    </row>
    <row r="20" spans="1:28" s="8" customFormat="1" x14ac:dyDescent="0.3">
      <c r="A20" s="214"/>
      <c r="B20" s="216"/>
      <c r="C20" s="216"/>
      <c r="D20" s="260"/>
      <c r="E20" s="260"/>
      <c r="F20" s="260"/>
      <c r="G20" s="260"/>
      <c r="H20" s="260"/>
      <c r="I20" s="117"/>
      <c r="J20" s="144"/>
      <c r="K20" s="117"/>
      <c r="L20" s="117"/>
      <c r="M20" s="14" t="s">
        <v>31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0"/>
      <c r="AA20" s="216"/>
      <c r="AB20" s="216"/>
    </row>
    <row r="21" spans="1:28" s="8" customFormat="1" ht="15" customHeight="1" x14ac:dyDescent="0.3">
      <c r="A21" s="192">
        <v>44287</v>
      </c>
      <c r="B21" s="193" t="s">
        <v>133</v>
      </c>
      <c r="C21" s="193" t="s">
        <v>134</v>
      </c>
      <c r="D21" s="160">
        <v>40000</v>
      </c>
      <c r="E21" s="199">
        <v>40000</v>
      </c>
      <c r="F21" s="199"/>
      <c r="G21" s="199" t="s">
        <v>135</v>
      </c>
      <c r="H21" s="199"/>
      <c r="I21" s="116" t="s">
        <v>25</v>
      </c>
      <c r="J21" s="142" t="s">
        <v>26</v>
      </c>
      <c r="K21" s="116" t="s">
        <v>98</v>
      </c>
      <c r="L21" s="116" t="s">
        <v>28</v>
      </c>
      <c r="M21" s="13" t="s">
        <v>29</v>
      </c>
      <c r="N21" s="34">
        <v>3500</v>
      </c>
      <c r="O21" s="34">
        <v>3500</v>
      </c>
      <c r="P21" s="34">
        <v>3500</v>
      </c>
      <c r="Q21" s="34">
        <v>3500</v>
      </c>
      <c r="R21" s="34">
        <v>3500</v>
      </c>
      <c r="S21" s="34">
        <v>3500</v>
      </c>
      <c r="T21" s="34">
        <v>3500</v>
      </c>
      <c r="U21" s="34">
        <v>3500</v>
      </c>
      <c r="V21" s="34">
        <v>3500</v>
      </c>
      <c r="W21" s="34">
        <v>3500</v>
      </c>
      <c r="X21" s="34">
        <v>3500</v>
      </c>
      <c r="Y21" s="34">
        <v>3500</v>
      </c>
      <c r="Z21" s="160" t="s">
        <v>36</v>
      </c>
      <c r="AA21" s="216"/>
      <c r="AB21" s="214">
        <v>44621</v>
      </c>
    </row>
    <row r="22" spans="1:28" s="8" customFormat="1" x14ac:dyDescent="0.3">
      <c r="A22" s="192"/>
      <c r="B22" s="258"/>
      <c r="C22" s="258"/>
      <c r="D22" s="160"/>
      <c r="E22" s="199"/>
      <c r="F22" s="199"/>
      <c r="G22" s="199"/>
      <c r="H22" s="199"/>
      <c r="I22" s="117"/>
      <c r="J22" s="144"/>
      <c r="K22" s="117"/>
      <c r="L22" s="117"/>
      <c r="M22" s="14" t="s">
        <v>31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0"/>
      <c r="AA22" s="216"/>
      <c r="AB22" s="216"/>
    </row>
    <row r="23" spans="1:28" s="8" customFormat="1" ht="15" customHeight="1" x14ac:dyDescent="0.3">
      <c r="A23" s="214">
        <v>44287</v>
      </c>
      <c r="B23" s="193" t="s">
        <v>136</v>
      </c>
      <c r="C23" s="193" t="s">
        <v>137</v>
      </c>
      <c r="D23" s="160">
        <v>150000</v>
      </c>
      <c r="E23" s="260">
        <v>150000</v>
      </c>
      <c r="F23" s="260"/>
      <c r="G23" s="260" t="s">
        <v>138</v>
      </c>
      <c r="H23" s="260"/>
      <c r="I23" s="116" t="s">
        <v>25</v>
      </c>
      <c r="J23" s="142" t="s">
        <v>26</v>
      </c>
      <c r="K23" s="116" t="s">
        <v>98</v>
      </c>
      <c r="L23" s="116" t="s">
        <v>28</v>
      </c>
      <c r="M23" s="13" t="s">
        <v>29</v>
      </c>
      <c r="N23" s="34">
        <v>12500</v>
      </c>
      <c r="O23" s="34">
        <v>12500</v>
      </c>
      <c r="P23" s="34">
        <v>12500</v>
      </c>
      <c r="Q23" s="34">
        <v>12500</v>
      </c>
      <c r="R23" s="34">
        <v>12500</v>
      </c>
      <c r="S23" s="34">
        <v>12500</v>
      </c>
      <c r="T23" s="34">
        <v>12500</v>
      </c>
      <c r="U23" s="34">
        <v>12500</v>
      </c>
      <c r="V23" s="34">
        <v>12500</v>
      </c>
      <c r="W23" s="34">
        <v>12500</v>
      </c>
      <c r="X23" s="34">
        <v>12500</v>
      </c>
      <c r="Y23" s="34">
        <v>12500</v>
      </c>
      <c r="Z23" s="160" t="s">
        <v>36</v>
      </c>
      <c r="AA23" s="216"/>
      <c r="AB23" s="214">
        <v>44621</v>
      </c>
    </row>
    <row r="24" spans="1:28" s="8" customFormat="1" x14ac:dyDescent="0.3">
      <c r="A24" s="214"/>
      <c r="B24" s="258"/>
      <c r="C24" s="258"/>
      <c r="D24" s="160"/>
      <c r="E24" s="260"/>
      <c r="F24" s="260"/>
      <c r="G24" s="260"/>
      <c r="H24" s="260"/>
      <c r="I24" s="117"/>
      <c r="J24" s="144"/>
      <c r="K24" s="117"/>
      <c r="L24" s="117"/>
      <c r="M24" s="14" t="s">
        <v>31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0"/>
      <c r="AA24" s="216"/>
      <c r="AB24" s="216"/>
    </row>
    <row r="25" spans="1:28" s="8" customFormat="1" ht="15" customHeight="1" x14ac:dyDescent="0.3">
      <c r="A25" s="192">
        <v>44378</v>
      </c>
      <c r="B25" s="193" t="s">
        <v>139</v>
      </c>
      <c r="C25" s="193" t="s">
        <v>140</v>
      </c>
      <c r="D25" s="160"/>
      <c r="E25" s="160"/>
      <c r="F25" s="160"/>
      <c r="G25" s="160" t="s">
        <v>126</v>
      </c>
      <c r="H25" s="160"/>
      <c r="I25" s="116" t="s">
        <v>25</v>
      </c>
      <c r="J25" s="142" t="s">
        <v>35</v>
      </c>
      <c r="K25" s="116" t="s">
        <v>98</v>
      </c>
      <c r="L25" s="116" t="s">
        <v>28</v>
      </c>
      <c r="M25" s="13" t="s">
        <v>29</v>
      </c>
      <c r="N25" s="34"/>
      <c r="O25" s="34"/>
      <c r="P25" s="34"/>
      <c r="Q25" s="34"/>
      <c r="R25" s="33"/>
      <c r="S25" s="33"/>
      <c r="T25" s="33"/>
      <c r="U25" s="33"/>
      <c r="V25" s="33"/>
      <c r="W25" s="33"/>
      <c r="X25" s="33"/>
      <c r="Y25" s="33"/>
      <c r="Z25" s="160" t="s">
        <v>61</v>
      </c>
      <c r="AA25" s="216"/>
      <c r="AB25" s="214"/>
    </row>
    <row r="26" spans="1:28" s="8" customFormat="1" x14ac:dyDescent="0.3">
      <c r="A26" s="192"/>
      <c r="B26" s="258"/>
      <c r="C26" s="258"/>
      <c r="D26" s="160"/>
      <c r="E26" s="160"/>
      <c r="F26" s="160"/>
      <c r="G26" s="160"/>
      <c r="H26" s="160"/>
      <c r="I26" s="117"/>
      <c r="J26" s="144"/>
      <c r="K26" s="117"/>
      <c r="L26" s="117"/>
      <c r="M26" s="14" t="s">
        <v>31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0"/>
      <c r="AA26" s="216"/>
      <c r="AB26" s="216"/>
    </row>
    <row r="27" spans="1:28" s="8" customFormat="1" ht="15" customHeight="1" x14ac:dyDescent="0.3">
      <c r="A27" s="214">
        <v>44287</v>
      </c>
      <c r="B27" s="216" t="s">
        <v>90</v>
      </c>
      <c r="C27" s="216" t="s">
        <v>91</v>
      </c>
      <c r="D27" s="215">
        <v>400000</v>
      </c>
      <c r="E27" s="160">
        <v>400000</v>
      </c>
      <c r="F27" s="160"/>
      <c r="G27" s="161" t="s">
        <v>141</v>
      </c>
      <c r="H27" s="160"/>
      <c r="I27" s="116" t="s">
        <v>89</v>
      </c>
      <c r="J27" s="142" t="s">
        <v>77</v>
      </c>
      <c r="K27" s="116" t="s">
        <v>27</v>
      </c>
      <c r="L27" s="116" t="s">
        <v>28</v>
      </c>
      <c r="M27" s="13" t="s">
        <v>29</v>
      </c>
      <c r="N27" s="34">
        <f>$E$27/12</f>
        <v>33333.333333333336</v>
      </c>
      <c r="O27" s="34">
        <f t="shared" ref="O27:Y27" si="0">$E$27/12</f>
        <v>33333.333333333336</v>
      </c>
      <c r="P27" s="34">
        <f t="shared" si="0"/>
        <v>33333.333333333336</v>
      </c>
      <c r="Q27" s="34">
        <f t="shared" si="0"/>
        <v>33333.333333333336</v>
      </c>
      <c r="R27" s="34">
        <f t="shared" si="0"/>
        <v>33333.333333333336</v>
      </c>
      <c r="S27" s="34">
        <f t="shared" si="0"/>
        <v>33333.333333333336</v>
      </c>
      <c r="T27" s="34">
        <f t="shared" si="0"/>
        <v>33333.333333333336</v>
      </c>
      <c r="U27" s="34">
        <f t="shared" si="0"/>
        <v>33333.333333333336</v>
      </c>
      <c r="V27" s="34">
        <f t="shared" si="0"/>
        <v>33333.333333333336</v>
      </c>
      <c r="W27" s="34">
        <f t="shared" si="0"/>
        <v>33333.333333333336</v>
      </c>
      <c r="X27" s="34">
        <f t="shared" si="0"/>
        <v>33333.333333333336</v>
      </c>
      <c r="Y27" s="34">
        <f t="shared" si="0"/>
        <v>33333.333333333336</v>
      </c>
      <c r="Z27" s="160" t="s">
        <v>61</v>
      </c>
      <c r="AA27" s="216"/>
      <c r="AB27" s="214">
        <v>44621</v>
      </c>
    </row>
    <row r="28" spans="1:28" s="8" customFormat="1" x14ac:dyDescent="0.3">
      <c r="A28" s="214"/>
      <c r="B28" s="216"/>
      <c r="C28" s="216"/>
      <c r="D28" s="215"/>
      <c r="E28" s="160"/>
      <c r="F28" s="160"/>
      <c r="G28" s="160"/>
      <c r="H28" s="160"/>
      <c r="I28" s="117"/>
      <c r="J28" s="144"/>
      <c r="K28" s="117"/>
      <c r="L28" s="117"/>
      <c r="M28" s="14" t="s">
        <v>31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0"/>
      <c r="AA28" s="216"/>
      <c r="AB28" s="216"/>
    </row>
    <row r="29" spans="1:28" s="8" customFormat="1" ht="25.5" customHeight="1" x14ac:dyDescent="0.3">
      <c r="A29" s="192">
        <v>44287</v>
      </c>
      <c r="B29" s="193" t="s">
        <v>142</v>
      </c>
      <c r="C29" s="193" t="s">
        <v>143</v>
      </c>
      <c r="D29" s="199">
        <v>150000</v>
      </c>
      <c r="E29" s="160">
        <v>150000</v>
      </c>
      <c r="F29" s="160"/>
      <c r="G29" s="161" t="s">
        <v>144</v>
      </c>
      <c r="H29" s="160"/>
      <c r="I29" s="116" t="s">
        <v>89</v>
      </c>
      <c r="J29" s="142" t="s">
        <v>77</v>
      </c>
      <c r="K29" s="145" t="s">
        <v>27</v>
      </c>
      <c r="L29" s="116" t="s">
        <v>28</v>
      </c>
      <c r="M29" s="13" t="s">
        <v>29</v>
      </c>
      <c r="N29" s="34"/>
      <c r="O29" s="34"/>
      <c r="P29" s="34"/>
      <c r="Q29" s="34"/>
      <c r="R29" s="33"/>
      <c r="S29" s="33"/>
      <c r="T29" s="33"/>
      <c r="U29" s="33"/>
      <c r="V29" s="33"/>
      <c r="W29" s="33"/>
      <c r="X29" s="33"/>
      <c r="Y29" s="33"/>
      <c r="Z29" s="160" t="s">
        <v>30</v>
      </c>
      <c r="AA29" s="216"/>
      <c r="AB29" s="214"/>
    </row>
    <row r="30" spans="1:28" s="8" customFormat="1" ht="21.75" customHeight="1" x14ac:dyDescent="0.3">
      <c r="A30" s="192"/>
      <c r="B30" s="258"/>
      <c r="C30" s="258"/>
      <c r="D30" s="199"/>
      <c r="E30" s="160"/>
      <c r="F30" s="160"/>
      <c r="G30" s="160"/>
      <c r="H30" s="160"/>
      <c r="I30" s="117"/>
      <c r="J30" s="144"/>
      <c r="K30" s="117"/>
      <c r="L30" s="117"/>
      <c r="M30" s="14" t="s">
        <v>31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0"/>
      <c r="AA30" s="216"/>
      <c r="AB30" s="216"/>
    </row>
    <row r="31" spans="1:28" s="8" customFormat="1" ht="15" customHeight="1" x14ac:dyDescent="0.3">
      <c r="A31" s="214">
        <v>44287</v>
      </c>
      <c r="B31" s="216" t="s">
        <v>145</v>
      </c>
      <c r="C31" s="216" t="s">
        <v>146</v>
      </c>
      <c r="D31" s="260">
        <v>50000</v>
      </c>
      <c r="E31" s="160">
        <v>50000</v>
      </c>
      <c r="F31" s="160"/>
      <c r="G31" s="161" t="s">
        <v>144</v>
      </c>
      <c r="H31" s="160"/>
      <c r="I31" s="116" t="s">
        <v>89</v>
      </c>
      <c r="J31" s="142" t="s">
        <v>77</v>
      </c>
      <c r="K31" s="145" t="s">
        <v>27</v>
      </c>
      <c r="L31" s="116" t="s">
        <v>28</v>
      </c>
      <c r="M31" s="13" t="s">
        <v>29</v>
      </c>
      <c r="N31" s="34"/>
      <c r="O31" s="34"/>
      <c r="P31" s="34"/>
      <c r="Q31" s="34"/>
      <c r="R31" s="33"/>
      <c r="S31" s="33"/>
      <c r="T31" s="33"/>
      <c r="U31" s="33"/>
      <c r="V31" s="33"/>
      <c r="W31" s="33"/>
      <c r="X31" s="33"/>
      <c r="Y31" s="33"/>
      <c r="Z31" s="160" t="s">
        <v>30</v>
      </c>
      <c r="AA31" s="216"/>
      <c r="AB31" s="214"/>
    </row>
    <row r="32" spans="1:28" s="8" customFormat="1" x14ac:dyDescent="0.3">
      <c r="A32" s="214"/>
      <c r="B32" s="216"/>
      <c r="C32" s="216"/>
      <c r="D32" s="260"/>
      <c r="E32" s="160"/>
      <c r="F32" s="160"/>
      <c r="G32" s="160"/>
      <c r="H32" s="160"/>
      <c r="I32" s="117"/>
      <c r="J32" s="144"/>
      <c r="K32" s="117"/>
      <c r="L32" s="117"/>
      <c r="M32" s="14" t="s">
        <v>31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0"/>
      <c r="AA32" s="216"/>
      <c r="AB32" s="216"/>
    </row>
    <row r="33" spans="1:28" s="8" customFormat="1" ht="25.5" customHeight="1" x14ac:dyDescent="0.3">
      <c r="A33" s="192">
        <v>44287</v>
      </c>
      <c r="B33" s="193" t="s">
        <v>96</v>
      </c>
      <c r="C33" s="193" t="s">
        <v>147</v>
      </c>
      <c r="D33" s="160">
        <v>83000</v>
      </c>
      <c r="E33" s="160">
        <v>83000</v>
      </c>
      <c r="F33" s="160"/>
      <c r="G33" s="161" t="s">
        <v>148</v>
      </c>
      <c r="H33" s="160"/>
      <c r="I33" s="116" t="s">
        <v>89</v>
      </c>
      <c r="J33" s="142" t="s">
        <v>77</v>
      </c>
      <c r="K33" s="116" t="s">
        <v>98</v>
      </c>
      <c r="L33" s="116" t="s">
        <v>28</v>
      </c>
      <c r="M33" s="13" t="s">
        <v>29</v>
      </c>
      <c r="N33" s="34"/>
      <c r="O33" s="34"/>
      <c r="P33" s="34"/>
      <c r="Q33" s="34"/>
      <c r="R33" s="33"/>
      <c r="S33" s="33"/>
      <c r="T33" s="33"/>
      <c r="U33" s="33"/>
      <c r="V33" s="33"/>
      <c r="W33" s="33"/>
      <c r="X33" s="33"/>
      <c r="Y33" s="33"/>
      <c r="Z33" s="160" t="s">
        <v>30</v>
      </c>
      <c r="AA33" s="216"/>
      <c r="AB33" s="214"/>
    </row>
    <row r="34" spans="1:28" s="8" customFormat="1" ht="33.75" customHeight="1" x14ac:dyDescent="0.3">
      <c r="A34" s="192"/>
      <c r="B34" s="258"/>
      <c r="C34" s="258"/>
      <c r="D34" s="160"/>
      <c r="E34" s="160"/>
      <c r="F34" s="160"/>
      <c r="G34" s="160"/>
      <c r="H34" s="160"/>
      <c r="I34" s="117"/>
      <c r="J34" s="144"/>
      <c r="K34" s="117"/>
      <c r="L34" s="117"/>
      <c r="M34" s="14" t="s">
        <v>31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0"/>
      <c r="AA34" s="216"/>
      <c r="AB34" s="216"/>
    </row>
    <row r="35" spans="1:28" s="8" customFormat="1" ht="15" customHeight="1" x14ac:dyDescent="0.3">
      <c r="A35" s="214">
        <v>44287</v>
      </c>
      <c r="B35" s="216" t="s">
        <v>100</v>
      </c>
      <c r="C35" s="216" t="s">
        <v>149</v>
      </c>
      <c r="D35" s="215">
        <v>100000</v>
      </c>
      <c r="E35" s="215">
        <v>100000</v>
      </c>
      <c r="F35" s="215"/>
      <c r="G35" s="215" t="s">
        <v>150</v>
      </c>
      <c r="H35" s="215"/>
      <c r="I35" s="116" t="s">
        <v>89</v>
      </c>
      <c r="J35" s="142" t="s">
        <v>77</v>
      </c>
      <c r="K35" s="116" t="s">
        <v>98</v>
      </c>
      <c r="L35" s="116" t="s">
        <v>28</v>
      </c>
      <c r="M35" s="13" t="s">
        <v>29</v>
      </c>
      <c r="N35" s="34"/>
      <c r="O35" s="34"/>
      <c r="P35" s="34"/>
      <c r="Q35" s="34"/>
      <c r="R35" s="33"/>
      <c r="S35" s="33"/>
      <c r="T35" s="33"/>
      <c r="U35" s="33"/>
      <c r="V35" s="33"/>
      <c r="W35" s="33"/>
      <c r="X35" s="33"/>
      <c r="Y35" s="33"/>
      <c r="Z35" s="160" t="s">
        <v>30</v>
      </c>
      <c r="AA35" s="216"/>
      <c r="AB35" s="214"/>
    </row>
    <row r="36" spans="1:28" s="8" customFormat="1" ht="31.5" customHeight="1" x14ac:dyDescent="0.3">
      <c r="A36" s="214"/>
      <c r="B36" s="216"/>
      <c r="C36" s="216"/>
      <c r="D36" s="215"/>
      <c r="E36" s="215"/>
      <c r="F36" s="215"/>
      <c r="G36" s="215"/>
      <c r="H36" s="215"/>
      <c r="I36" s="117"/>
      <c r="J36" s="144"/>
      <c r="K36" s="117"/>
      <c r="L36" s="117"/>
      <c r="M36" s="14" t="s">
        <v>31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0"/>
      <c r="AA36" s="216"/>
      <c r="AB36" s="216"/>
    </row>
    <row r="37" spans="1:28" s="8" customFormat="1" ht="15" customHeight="1" x14ac:dyDescent="0.3">
      <c r="A37" s="259">
        <v>44287</v>
      </c>
      <c r="B37" s="193" t="s">
        <v>151</v>
      </c>
      <c r="C37" s="193" t="s">
        <v>152</v>
      </c>
      <c r="D37" s="199">
        <v>100000</v>
      </c>
      <c r="E37" s="199"/>
      <c r="F37" s="199"/>
      <c r="G37" s="199"/>
      <c r="H37" s="199"/>
      <c r="I37" s="116" t="s">
        <v>89</v>
      </c>
      <c r="J37" s="142" t="s">
        <v>77</v>
      </c>
      <c r="K37" s="116" t="s">
        <v>98</v>
      </c>
      <c r="L37" s="116" t="s">
        <v>28</v>
      </c>
      <c r="M37" s="13" t="s">
        <v>29</v>
      </c>
      <c r="N37" s="34"/>
      <c r="O37" s="34"/>
      <c r="P37" s="34"/>
      <c r="Q37" s="34"/>
      <c r="R37" s="33"/>
      <c r="S37" s="33"/>
      <c r="T37" s="33"/>
      <c r="U37" s="33"/>
      <c r="V37" s="33"/>
      <c r="W37" s="33"/>
      <c r="X37" s="33"/>
      <c r="Y37" s="33"/>
      <c r="Z37" s="160" t="s">
        <v>30</v>
      </c>
      <c r="AA37" s="216"/>
      <c r="AB37" s="214"/>
    </row>
    <row r="38" spans="1:28" s="8" customFormat="1" x14ac:dyDescent="0.3">
      <c r="A38" s="192"/>
      <c r="B38" s="258"/>
      <c r="C38" s="258"/>
      <c r="D38" s="199"/>
      <c r="E38" s="199"/>
      <c r="F38" s="199"/>
      <c r="G38" s="199"/>
      <c r="H38" s="199"/>
      <c r="I38" s="117"/>
      <c r="J38" s="144"/>
      <c r="K38" s="117"/>
      <c r="L38" s="117"/>
      <c r="M38" s="14" t="s">
        <v>31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0"/>
      <c r="AA38" s="216"/>
      <c r="AB38" s="216"/>
    </row>
    <row r="39" spans="1:28" s="8" customFormat="1" ht="20.25" customHeight="1" x14ac:dyDescent="0.3">
      <c r="A39" s="259">
        <v>44287</v>
      </c>
      <c r="B39" s="193" t="s">
        <v>153</v>
      </c>
      <c r="C39" s="193" t="s">
        <v>154</v>
      </c>
      <c r="D39" s="199">
        <v>200000</v>
      </c>
      <c r="E39" s="199"/>
      <c r="F39" s="199"/>
      <c r="G39" s="199"/>
      <c r="H39" s="199"/>
      <c r="I39" s="116" t="s">
        <v>89</v>
      </c>
      <c r="J39" s="142" t="s">
        <v>77</v>
      </c>
      <c r="K39" s="116" t="s">
        <v>98</v>
      </c>
      <c r="L39" s="116" t="s">
        <v>28</v>
      </c>
      <c r="M39" s="13" t="s">
        <v>29</v>
      </c>
      <c r="N39" s="34"/>
      <c r="O39" s="34"/>
      <c r="P39" s="34"/>
      <c r="Q39" s="34"/>
      <c r="R39" s="33"/>
      <c r="S39" s="33"/>
      <c r="T39" s="33"/>
      <c r="U39" s="33"/>
      <c r="V39" s="33"/>
      <c r="W39" s="33"/>
      <c r="X39" s="33"/>
      <c r="Y39" s="33"/>
      <c r="Z39" s="160" t="s">
        <v>30</v>
      </c>
      <c r="AA39" s="216"/>
      <c r="AB39" s="214"/>
    </row>
    <row r="40" spans="1:28" s="8" customFormat="1" ht="24" customHeight="1" x14ac:dyDescent="0.3">
      <c r="A40" s="192"/>
      <c r="B40" s="258"/>
      <c r="C40" s="258"/>
      <c r="D40" s="199"/>
      <c r="E40" s="199"/>
      <c r="F40" s="199"/>
      <c r="G40" s="199"/>
      <c r="H40" s="199"/>
      <c r="I40" s="117"/>
      <c r="J40" s="144"/>
      <c r="K40" s="117"/>
      <c r="L40" s="117"/>
      <c r="M40" s="14" t="s">
        <v>31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0"/>
      <c r="AA40" s="216"/>
      <c r="AB40" s="216"/>
    </row>
    <row r="41" spans="1:28" s="8" customFormat="1" ht="25.5" customHeight="1" x14ac:dyDescent="0.3">
      <c r="A41" s="214">
        <v>44378</v>
      </c>
      <c r="B41" s="216" t="s">
        <v>155</v>
      </c>
      <c r="C41" s="216" t="s">
        <v>156</v>
      </c>
      <c r="D41" s="215">
        <v>50000</v>
      </c>
      <c r="E41" s="199">
        <f>D41*9/12</f>
        <v>37500</v>
      </c>
      <c r="F41" s="199"/>
      <c r="G41" s="199"/>
      <c r="H41" s="199"/>
      <c r="I41" s="116" t="s">
        <v>89</v>
      </c>
      <c r="J41" s="142" t="s">
        <v>77</v>
      </c>
      <c r="K41" s="116" t="s">
        <v>98</v>
      </c>
      <c r="L41" s="116" t="s">
        <v>28</v>
      </c>
      <c r="M41" s="13" t="s">
        <v>29</v>
      </c>
      <c r="N41" s="34"/>
      <c r="O41" s="34"/>
      <c r="P41" s="34"/>
      <c r="Q41" s="34"/>
      <c r="R41" s="33"/>
      <c r="S41" s="33"/>
      <c r="T41" s="33"/>
      <c r="U41" s="33"/>
      <c r="V41" s="33"/>
      <c r="W41" s="33"/>
      <c r="X41" s="33"/>
      <c r="Y41" s="33"/>
      <c r="Z41" s="160" t="s">
        <v>30</v>
      </c>
      <c r="AA41" s="216"/>
      <c r="AB41" s="214"/>
    </row>
    <row r="42" spans="1:28" s="8" customFormat="1" ht="31.5" customHeight="1" x14ac:dyDescent="0.3">
      <c r="A42" s="214"/>
      <c r="B42" s="216"/>
      <c r="C42" s="216"/>
      <c r="D42" s="215"/>
      <c r="E42" s="199"/>
      <c r="F42" s="199"/>
      <c r="G42" s="199"/>
      <c r="H42" s="199"/>
      <c r="I42" s="117"/>
      <c r="J42" s="144"/>
      <c r="K42" s="117"/>
      <c r="L42" s="117"/>
      <c r="M42" s="14" t="s">
        <v>31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0"/>
      <c r="AA42" s="216"/>
      <c r="AB42" s="216"/>
    </row>
    <row r="43" spans="1:28" s="8" customFormat="1" ht="20.25" customHeight="1" x14ac:dyDescent="0.3">
      <c r="A43" s="259"/>
      <c r="B43" s="193" t="s">
        <v>104</v>
      </c>
      <c r="C43" s="193" t="s">
        <v>157</v>
      </c>
      <c r="D43" s="199">
        <v>80000</v>
      </c>
      <c r="E43" s="199"/>
      <c r="F43" s="199"/>
      <c r="G43" s="199"/>
      <c r="H43" s="199"/>
      <c r="I43" s="116" t="s">
        <v>89</v>
      </c>
      <c r="J43" s="142" t="s">
        <v>77</v>
      </c>
      <c r="K43" s="116" t="s">
        <v>98</v>
      </c>
      <c r="L43" s="116" t="s">
        <v>28</v>
      </c>
      <c r="M43" s="13" t="s">
        <v>29</v>
      </c>
      <c r="N43" s="34"/>
      <c r="O43" s="34"/>
      <c r="P43" s="34"/>
      <c r="Q43" s="34"/>
      <c r="R43" s="33"/>
      <c r="S43" s="33"/>
      <c r="T43" s="33"/>
      <c r="U43" s="33"/>
      <c r="V43" s="33"/>
      <c r="W43" s="33"/>
      <c r="X43" s="33"/>
      <c r="Y43" s="33"/>
      <c r="Z43" s="160" t="s">
        <v>30</v>
      </c>
      <c r="AA43" s="216"/>
      <c r="AB43" s="214"/>
    </row>
    <row r="44" spans="1:28" s="8" customFormat="1" ht="24" customHeight="1" x14ac:dyDescent="0.3">
      <c r="A44" s="192"/>
      <c r="B44" s="258"/>
      <c r="C44" s="258"/>
      <c r="D44" s="199"/>
      <c r="E44" s="199"/>
      <c r="F44" s="199"/>
      <c r="G44" s="199"/>
      <c r="H44" s="199"/>
      <c r="I44" s="117"/>
      <c r="J44" s="144"/>
      <c r="K44" s="117"/>
      <c r="L44" s="117"/>
      <c r="M44" s="14" t="s">
        <v>31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60"/>
      <c r="AA44" s="216"/>
      <c r="AB44" s="216"/>
    </row>
    <row r="45" spans="1:28" s="8" customFormat="1" ht="20.25" customHeight="1" x14ac:dyDescent="0.3">
      <c r="A45" s="259">
        <v>44287</v>
      </c>
      <c r="B45" s="193" t="s">
        <v>158</v>
      </c>
      <c r="C45" s="193" t="s">
        <v>159</v>
      </c>
      <c r="D45" s="199">
        <v>50000</v>
      </c>
      <c r="E45" s="199">
        <v>40000</v>
      </c>
      <c r="F45" s="199"/>
      <c r="G45" s="161" t="s">
        <v>160</v>
      </c>
      <c r="H45" s="199"/>
      <c r="I45" s="116" t="s">
        <v>21</v>
      </c>
      <c r="J45" s="142" t="s">
        <v>26</v>
      </c>
      <c r="K45" s="116" t="s">
        <v>98</v>
      </c>
      <c r="L45" s="116" t="s">
        <v>28</v>
      </c>
      <c r="M45" s="13" t="s">
        <v>29</v>
      </c>
      <c r="N45" s="34">
        <v>0</v>
      </c>
      <c r="O45" s="34">
        <v>0</v>
      </c>
      <c r="P45" s="34">
        <v>4100</v>
      </c>
      <c r="Q45" s="34">
        <v>4100</v>
      </c>
      <c r="R45" s="33">
        <v>4100</v>
      </c>
      <c r="S45" s="33">
        <v>4100</v>
      </c>
      <c r="T45" s="33">
        <v>4100</v>
      </c>
      <c r="U45" s="33">
        <v>4100</v>
      </c>
      <c r="V45" s="33">
        <v>4100</v>
      </c>
      <c r="W45" s="33">
        <v>4100</v>
      </c>
      <c r="X45" s="33">
        <v>4100</v>
      </c>
      <c r="Y45" s="33">
        <v>4100</v>
      </c>
      <c r="Z45" s="160" t="s">
        <v>30</v>
      </c>
      <c r="AA45" s="216"/>
      <c r="AB45" s="214"/>
    </row>
    <row r="46" spans="1:28" s="8" customFormat="1" ht="24" customHeight="1" x14ac:dyDescent="0.3">
      <c r="A46" s="192"/>
      <c r="B46" s="258"/>
      <c r="C46" s="258"/>
      <c r="D46" s="199"/>
      <c r="E46" s="199"/>
      <c r="F46" s="199"/>
      <c r="G46" s="160"/>
      <c r="H46" s="199"/>
      <c r="I46" s="117"/>
      <c r="J46" s="144"/>
      <c r="K46" s="117"/>
      <c r="L46" s="117"/>
      <c r="M46" s="14" t="s">
        <v>31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60"/>
      <c r="AA46" s="216"/>
      <c r="AB46" s="216"/>
    </row>
    <row r="47" spans="1:28" ht="15.75" customHeight="1" x14ac:dyDescent="0.3">
      <c r="A47" s="187" t="s">
        <v>69</v>
      </c>
      <c r="B47" s="187"/>
      <c r="C47" s="187"/>
      <c r="D47" s="138">
        <f>SUM(D7:D46)</f>
        <v>2218000</v>
      </c>
      <c r="E47" s="138">
        <f>SUM(E7:E46)</f>
        <v>1636750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255"/>
      <c r="AA47" s="256"/>
      <c r="AB47" s="255"/>
    </row>
    <row r="48" spans="1:28" ht="15.75" customHeight="1" x14ac:dyDescent="0.3">
      <c r="A48" s="188"/>
      <c r="B48" s="188"/>
      <c r="C48" s="188"/>
      <c r="D48" s="139"/>
      <c r="E48" s="139"/>
      <c r="F48" s="32"/>
      <c r="G48" s="32"/>
      <c r="H48" s="32"/>
      <c r="I48" s="32"/>
      <c r="J48" s="32"/>
      <c r="K48" s="32"/>
      <c r="L48" s="32"/>
      <c r="M48" s="31" t="s">
        <v>72</v>
      </c>
      <c r="N48" s="31">
        <f t="shared" ref="N48:Y48" si="1">SUMPRODUCT(--($M$7:$M$44="Actual Savings"),(N7:N44))</f>
        <v>0</v>
      </c>
      <c r="O48" s="31">
        <f t="shared" si="1"/>
        <v>0</v>
      </c>
      <c r="P48" s="31">
        <f t="shared" si="1"/>
        <v>0</v>
      </c>
      <c r="Q48" s="31">
        <f t="shared" si="1"/>
        <v>0</v>
      </c>
      <c r="R48" s="31">
        <f t="shared" si="1"/>
        <v>0</v>
      </c>
      <c r="S48" s="31">
        <f t="shared" si="1"/>
        <v>0</v>
      </c>
      <c r="T48" s="31">
        <f t="shared" si="1"/>
        <v>0</v>
      </c>
      <c r="U48" s="31">
        <f t="shared" si="1"/>
        <v>0</v>
      </c>
      <c r="V48" s="31">
        <f t="shared" si="1"/>
        <v>0</v>
      </c>
      <c r="W48" s="31">
        <f t="shared" si="1"/>
        <v>0</v>
      </c>
      <c r="X48" s="31">
        <f t="shared" si="1"/>
        <v>0</v>
      </c>
      <c r="Y48" s="31">
        <f t="shared" si="1"/>
        <v>0</v>
      </c>
      <c r="Z48" s="255"/>
      <c r="AA48" s="257"/>
      <c r="AB48" s="138"/>
    </row>
    <row r="49" spans="1:28" ht="25.5" customHeight="1" x14ac:dyDescent="0.3">
      <c r="A49" s="20"/>
      <c r="B49" s="20"/>
      <c r="C49" s="20"/>
      <c r="D49" s="4"/>
      <c r="E49" s="4"/>
      <c r="F49" s="4"/>
      <c r="G49" s="4"/>
      <c r="H49" s="4"/>
      <c r="I49" s="4"/>
      <c r="J49" s="4"/>
      <c r="K49" s="4"/>
      <c r="L49" s="4"/>
      <c r="M49" s="16" t="s">
        <v>29</v>
      </c>
      <c r="N49" s="17">
        <f t="shared" ref="N49:Y49" si="2">SUMIF($M$7:$M$48,$M$49,N$7:N$48)</f>
        <v>58583.333333333336</v>
      </c>
      <c r="O49" s="17">
        <f t="shared" si="2"/>
        <v>97083.333333333343</v>
      </c>
      <c r="P49" s="17">
        <f t="shared" si="2"/>
        <v>107433.33333333334</v>
      </c>
      <c r="Q49" s="17">
        <f t="shared" si="2"/>
        <v>107433.33333333334</v>
      </c>
      <c r="R49" s="17">
        <f t="shared" si="2"/>
        <v>106558.33333333334</v>
      </c>
      <c r="S49" s="17">
        <f t="shared" si="2"/>
        <v>107558.33333333334</v>
      </c>
      <c r="T49" s="17">
        <f t="shared" si="2"/>
        <v>107558.33333333334</v>
      </c>
      <c r="U49" s="17">
        <f t="shared" si="2"/>
        <v>103308.33333333334</v>
      </c>
      <c r="V49" s="17">
        <f t="shared" si="2"/>
        <v>103308.33333333334</v>
      </c>
      <c r="W49" s="17">
        <f t="shared" si="2"/>
        <v>103308.33333333334</v>
      </c>
      <c r="X49" s="17">
        <f t="shared" si="2"/>
        <v>103308.33333333334</v>
      </c>
      <c r="Y49" s="17">
        <f t="shared" si="2"/>
        <v>104808.33333333334</v>
      </c>
      <c r="Z49" s="18"/>
      <c r="AA49" s="5"/>
      <c r="AB49" s="4"/>
    </row>
    <row r="50" spans="1:28" s="8" customFormat="1" ht="47.25" customHeight="1" x14ac:dyDescent="0.3">
      <c r="A50" s="6"/>
      <c r="B50" s="6"/>
      <c r="C50" s="6"/>
      <c r="D50" s="7"/>
      <c r="E50" s="7"/>
      <c r="F50" s="7"/>
      <c r="G50" s="7"/>
      <c r="H50" s="7"/>
      <c r="I50" s="7"/>
      <c r="J50" s="7"/>
      <c r="K50" s="7"/>
      <c r="L50" s="7"/>
      <c r="M50" s="16" t="s">
        <v>31</v>
      </c>
      <c r="N50" s="17">
        <f t="shared" ref="N50:Y50" si="3">SUMIF($M$7:$M$48,$M$50,N$7:N$48)</f>
        <v>0</v>
      </c>
      <c r="O50" s="17">
        <f t="shared" si="3"/>
        <v>0</v>
      </c>
      <c r="P50" s="17">
        <f t="shared" si="3"/>
        <v>0</v>
      </c>
      <c r="Q50" s="17">
        <f t="shared" si="3"/>
        <v>0</v>
      </c>
      <c r="R50" s="17">
        <f t="shared" si="3"/>
        <v>0</v>
      </c>
      <c r="S50" s="17">
        <f t="shared" si="3"/>
        <v>0</v>
      </c>
      <c r="T50" s="17">
        <f t="shared" si="3"/>
        <v>0</v>
      </c>
      <c r="U50" s="17">
        <f t="shared" si="3"/>
        <v>0</v>
      </c>
      <c r="V50" s="17">
        <f t="shared" si="3"/>
        <v>0</v>
      </c>
      <c r="W50" s="17">
        <f t="shared" si="3"/>
        <v>0</v>
      </c>
      <c r="X50" s="17">
        <f t="shared" si="3"/>
        <v>0</v>
      </c>
      <c r="Y50" s="17">
        <f t="shared" si="3"/>
        <v>0</v>
      </c>
      <c r="Z50" s="19"/>
      <c r="AA50" s="7"/>
      <c r="AB50" s="7"/>
    </row>
  </sheetData>
  <mergeCells count="308">
    <mergeCell ref="A1:D4"/>
    <mergeCell ref="A5:AB5"/>
    <mergeCell ref="A7:A8"/>
    <mergeCell ref="B7:B8"/>
    <mergeCell ref="C7:C8"/>
    <mergeCell ref="D7:D8"/>
    <mergeCell ref="E7:E8"/>
    <mergeCell ref="F7:F8"/>
    <mergeCell ref="G7:G8"/>
    <mergeCell ref="H7:H8"/>
    <mergeCell ref="J9:J10"/>
    <mergeCell ref="K9:K10"/>
    <mergeCell ref="L9:L10"/>
    <mergeCell ref="Z9:Z10"/>
    <mergeCell ref="AA9:AA10"/>
    <mergeCell ref="AB9:AB10"/>
    <mergeCell ref="AB7:AB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I7:I8"/>
    <mergeCell ref="J7:J8"/>
    <mergeCell ref="K7:K8"/>
    <mergeCell ref="L7:L8"/>
    <mergeCell ref="Z7:Z8"/>
    <mergeCell ref="AA7:AA8"/>
    <mergeCell ref="A13:A14"/>
    <mergeCell ref="B13:B14"/>
    <mergeCell ref="C13:C14"/>
    <mergeCell ref="D13:D14"/>
    <mergeCell ref="E13:E14"/>
    <mergeCell ref="F13:F14"/>
    <mergeCell ref="G13:G14"/>
    <mergeCell ref="G11:G12"/>
    <mergeCell ref="H11:H12"/>
    <mergeCell ref="A11:A12"/>
    <mergeCell ref="B11:B12"/>
    <mergeCell ref="C11:C12"/>
    <mergeCell ref="D11:D12"/>
    <mergeCell ref="E11:E12"/>
    <mergeCell ref="F11:F12"/>
    <mergeCell ref="D15:D16"/>
    <mergeCell ref="E15:E16"/>
    <mergeCell ref="F15:F16"/>
    <mergeCell ref="G15:G16"/>
    <mergeCell ref="H15:H16"/>
    <mergeCell ref="H13:H14"/>
    <mergeCell ref="Z11:Z12"/>
    <mergeCell ref="AA11:AA12"/>
    <mergeCell ref="AB11:AB12"/>
    <mergeCell ref="I11:I12"/>
    <mergeCell ref="J11:J12"/>
    <mergeCell ref="K11:K12"/>
    <mergeCell ref="L11:L12"/>
    <mergeCell ref="AA13:AA14"/>
    <mergeCell ref="AB13:AB14"/>
    <mergeCell ref="I13:I14"/>
    <mergeCell ref="J13:J14"/>
    <mergeCell ref="K13:K14"/>
    <mergeCell ref="L13:L14"/>
    <mergeCell ref="Z13:Z14"/>
    <mergeCell ref="AB15:AB16"/>
    <mergeCell ref="I15:I16"/>
    <mergeCell ref="J15:J16"/>
    <mergeCell ref="K15:K16"/>
    <mergeCell ref="J17:J18"/>
    <mergeCell ref="K17:K18"/>
    <mergeCell ref="L17:L18"/>
    <mergeCell ref="Z17:Z18"/>
    <mergeCell ref="F19:F20"/>
    <mergeCell ref="AA21:AA22"/>
    <mergeCell ref="AB21:AB22"/>
    <mergeCell ref="AA17:AA18"/>
    <mergeCell ref="AB17:AB18"/>
    <mergeCell ref="AB19:AB20"/>
    <mergeCell ref="Z21:Z2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L15:L16"/>
    <mergeCell ref="Z15:Z16"/>
    <mergeCell ref="AA15:AA16"/>
    <mergeCell ref="A15:A16"/>
    <mergeCell ref="B15:B16"/>
    <mergeCell ref="C15:C16"/>
    <mergeCell ref="G23:G24"/>
    <mergeCell ref="H23:H24"/>
    <mergeCell ref="H21:H22"/>
    <mergeCell ref="Z19:Z20"/>
    <mergeCell ref="AA19:AA20"/>
    <mergeCell ref="A21:A22"/>
    <mergeCell ref="B21:B22"/>
    <mergeCell ref="C21:C22"/>
    <mergeCell ref="D21:D22"/>
    <mergeCell ref="E21:E22"/>
    <mergeCell ref="F21:F22"/>
    <mergeCell ref="G21:G22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I21:I22"/>
    <mergeCell ref="J21:J22"/>
    <mergeCell ref="K21:K22"/>
    <mergeCell ref="L21:L22"/>
    <mergeCell ref="J25:J26"/>
    <mergeCell ref="K25:K26"/>
    <mergeCell ref="L25:L26"/>
    <mergeCell ref="Z25:Z26"/>
    <mergeCell ref="AA25:AA26"/>
    <mergeCell ref="AB25:AB26"/>
    <mergeCell ref="AB23:AB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I23:I24"/>
    <mergeCell ref="J23:J24"/>
    <mergeCell ref="K23:K24"/>
    <mergeCell ref="L23:L24"/>
    <mergeCell ref="Z23:Z24"/>
    <mergeCell ref="AA23:AA24"/>
    <mergeCell ref="A23:A24"/>
    <mergeCell ref="B23:B24"/>
    <mergeCell ref="C23:C24"/>
    <mergeCell ref="D23:D24"/>
    <mergeCell ref="E23:E24"/>
    <mergeCell ref="F23:F24"/>
    <mergeCell ref="A29:A30"/>
    <mergeCell ref="B29:B30"/>
    <mergeCell ref="C29:C30"/>
    <mergeCell ref="D29:D30"/>
    <mergeCell ref="E29:E30"/>
    <mergeCell ref="F29:F30"/>
    <mergeCell ref="G29:G30"/>
    <mergeCell ref="G27:G28"/>
    <mergeCell ref="H27:H28"/>
    <mergeCell ref="A27:A28"/>
    <mergeCell ref="B27:B28"/>
    <mergeCell ref="C27:C28"/>
    <mergeCell ref="D27:D28"/>
    <mergeCell ref="E27:E28"/>
    <mergeCell ref="F27:F28"/>
    <mergeCell ref="D31:D32"/>
    <mergeCell ref="E31:E32"/>
    <mergeCell ref="F31:F32"/>
    <mergeCell ref="G31:G32"/>
    <mergeCell ref="H31:H32"/>
    <mergeCell ref="H29:H30"/>
    <mergeCell ref="Z27:Z28"/>
    <mergeCell ref="AA27:AA28"/>
    <mergeCell ref="AB27:AB28"/>
    <mergeCell ref="I27:I28"/>
    <mergeCell ref="J27:J28"/>
    <mergeCell ref="K27:K28"/>
    <mergeCell ref="L27:L28"/>
    <mergeCell ref="AA29:AA30"/>
    <mergeCell ref="AB29:AB30"/>
    <mergeCell ref="I29:I30"/>
    <mergeCell ref="J29:J30"/>
    <mergeCell ref="K29:K30"/>
    <mergeCell ref="L29:L30"/>
    <mergeCell ref="Z29:Z30"/>
    <mergeCell ref="AB31:AB32"/>
    <mergeCell ref="I31:I32"/>
    <mergeCell ref="J31:J32"/>
    <mergeCell ref="K31:K32"/>
    <mergeCell ref="J33:J34"/>
    <mergeCell ref="K33:K34"/>
    <mergeCell ref="L33:L34"/>
    <mergeCell ref="Z33:Z34"/>
    <mergeCell ref="F35:F36"/>
    <mergeCell ref="AA37:AA38"/>
    <mergeCell ref="AB37:AB38"/>
    <mergeCell ref="AA33:AA34"/>
    <mergeCell ref="AB33:AB34"/>
    <mergeCell ref="AB35:AB36"/>
    <mergeCell ref="Z37:Z38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L31:L32"/>
    <mergeCell ref="Z31:Z32"/>
    <mergeCell ref="AA31:AA32"/>
    <mergeCell ref="A31:A32"/>
    <mergeCell ref="B31:B32"/>
    <mergeCell ref="C31:C32"/>
    <mergeCell ref="G39:G40"/>
    <mergeCell ref="H39:H40"/>
    <mergeCell ref="H37:H38"/>
    <mergeCell ref="Z35:Z36"/>
    <mergeCell ref="AA35:AA36"/>
    <mergeCell ref="A37:A38"/>
    <mergeCell ref="B37:B38"/>
    <mergeCell ref="C37:C38"/>
    <mergeCell ref="D37:D38"/>
    <mergeCell ref="E37:E38"/>
    <mergeCell ref="F37:F38"/>
    <mergeCell ref="G37:G38"/>
    <mergeCell ref="G35:G36"/>
    <mergeCell ref="H35:H36"/>
    <mergeCell ref="I35:I36"/>
    <mergeCell ref="J35:J36"/>
    <mergeCell ref="K35:K36"/>
    <mergeCell ref="L35:L36"/>
    <mergeCell ref="A35:A36"/>
    <mergeCell ref="B35:B36"/>
    <mergeCell ref="C35:C36"/>
    <mergeCell ref="D35:D36"/>
    <mergeCell ref="E35:E36"/>
    <mergeCell ref="I37:I38"/>
    <mergeCell ref="J37:J38"/>
    <mergeCell ref="K37:K38"/>
    <mergeCell ref="L37:L38"/>
    <mergeCell ref="J41:J42"/>
    <mergeCell ref="K41:K42"/>
    <mergeCell ref="L41:L42"/>
    <mergeCell ref="Z41:Z42"/>
    <mergeCell ref="AA41:AA42"/>
    <mergeCell ref="AB41:AB42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I39:I40"/>
    <mergeCell ref="J39:J40"/>
    <mergeCell ref="K39:K40"/>
    <mergeCell ref="L39:L40"/>
    <mergeCell ref="Z39:Z40"/>
    <mergeCell ref="AA39:AA40"/>
    <mergeCell ref="A39:A40"/>
    <mergeCell ref="B39:B40"/>
    <mergeCell ref="C39:C40"/>
    <mergeCell ref="D39:D40"/>
    <mergeCell ref="E39:E40"/>
    <mergeCell ref="F39:F40"/>
    <mergeCell ref="Z43:Z44"/>
    <mergeCell ref="AA43:AA44"/>
    <mergeCell ref="AB43:AB44"/>
    <mergeCell ref="A45:A46"/>
    <mergeCell ref="B45:B46"/>
    <mergeCell ref="C45:C46"/>
    <mergeCell ref="D45:D46"/>
    <mergeCell ref="E45:E46"/>
    <mergeCell ref="F45:F46"/>
    <mergeCell ref="G45:G46"/>
    <mergeCell ref="G43:G44"/>
    <mergeCell ref="H43:H44"/>
    <mergeCell ref="I43:I44"/>
    <mergeCell ref="J43:J44"/>
    <mergeCell ref="K43:K44"/>
    <mergeCell ref="L43:L44"/>
    <mergeCell ref="A43:A44"/>
    <mergeCell ref="B43:B44"/>
    <mergeCell ref="C43:C44"/>
    <mergeCell ref="D43:D44"/>
    <mergeCell ref="E43:E44"/>
    <mergeCell ref="F43:F44"/>
    <mergeCell ref="AA45:AA46"/>
    <mergeCell ref="AB45:AB46"/>
    <mergeCell ref="A47:C48"/>
    <mergeCell ref="D47:D48"/>
    <mergeCell ref="E47:E48"/>
    <mergeCell ref="Z47:Z48"/>
    <mergeCell ref="AA47:AA48"/>
    <mergeCell ref="AB47:AB48"/>
    <mergeCell ref="H45:H46"/>
    <mergeCell ref="I45:I46"/>
    <mergeCell ref="J45:J46"/>
    <mergeCell ref="K45:K46"/>
    <mergeCell ref="L45:L46"/>
    <mergeCell ref="Z45:Z46"/>
  </mergeCells>
  <conditionalFormatting sqref="Z7:Z46">
    <cfRule type="cellIs" dxfId="2" priority="1" operator="equal">
      <formula>"A"</formula>
    </cfRule>
    <cfRule type="cellIs" dxfId="1" priority="2" operator="equal">
      <formula>"G"</formula>
    </cfRule>
    <cfRule type="cellIs" dxfId="0" priority="3" operator="equal">
      <formula>"R"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0000000}">
          <x14:formula1>
            <xm:f>Sheet2!$B$3:$B$5</xm:f>
          </x14:formula1>
          <xm:sqref>Z7:Z46</xm:sqref>
        </x14:dataValidation>
        <x14:dataValidation type="list" allowBlank="1" showInputMessage="1" showErrorMessage="1" xr:uid="{00000000-0002-0000-0400-000001000000}">
          <x14:formula1>
            <xm:f>Sheet2!$G$2:$G$4</xm:f>
          </x14:formula1>
          <xm:sqref>L7 L9 L11 L13 L15 L17 L19 L21 L25 L23 L27 L29 L31 L33 L35 L37 L39 L41 L43 L45</xm:sqref>
        </x14:dataValidation>
        <x14:dataValidation type="list" allowBlank="1" showInputMessage="1" showErrorMessage="1" xr:uid="{00000000-0002-0000-0400-000002000000}">
          <x14:formula1>
            <xm:f>Sheet2!$F$2:$F$4</xm:f>
          </x14:formula1>
          <xm:sqref>K7 K9 K11 K13 K15 K17 K19 K21 K25 K23 K27 K29 K31 K33 K35 K37 K39 K41 K43 K45</xm:sqref>
        </x14:dataValidation>
        <x14:dataValidation type="list" allowBlank="1" showInputMessage="1" showErrorMessage="1" xr:uid="{00000000-0002-0000-0400-000003000000}">
          <x14:formula1>
            <xm:f>Sheet2!$E$2:$E$7</xm:f>
          </x14:formula1>
          <xm:sqref>J7 J9 J11 J13 J15 J17 J19 J21 J23 J25 J27 J29 J31 J33 J35 J37 J39 J41 J43 J45</xm:sqref>
        </x14:dataValidation>
        <x14:dataValidation type="list" allowBlank="1" showInputMessage="1" showErrorMessage="1" xr:uid="{00000000-0002-0000-0400-000004000000}">
          <x14:formula1>
            <xm:f>Sheet2!$C$2:$C$4</xm:f>
          </x14:formula1>
          <xm:sqref>I7 I9 I11 I13 I15 I17 I19 I21 I23 I25 I27 I29 I31 I33 I35 I37 I39 I41 I43 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7"/>
  <sheetViews>
    <sheetView workbookViewId="0">
      <selection activeCell="H11" sqref="H11"/>
    </sheetView>
  </sheetViews>
  <sheetFormatPr defaultRowHeight="14.4" x14ac:dyDescent="0.3"/>
  <sheetData>
    <row r="1" spans="2:7" x14ac:dyDescent="0.3">
      <c r="C1" t="s">
        <v>13</v>
      </c>
      <c r="E1" t="str">
        <f>'IMM Savings tracker'!K3</f>
        <v>Site responsibility</v>
      </c>
      <c r="F1" t="str">
        <f>'IMM Savings tracker'!L3</f>
        <v>Area</v>
      </c>
    </row>
    <row r="2" spans="2:7" x14ac:dyDescent="0.3">
      <c r="B2" t="s">
        <v>161</v>
      </c>
      <c r="C2" t="s">
        <v>89</v>
      </c>
      <c r="E2" t="s">
        <v>35</v>
      </c>
      <c r="F2" t="s">
        <v>98</v>
      </c>
      <c r="G2" t="s">
        <v>162</v>
      </c>
    </row>
    <row r="3" spans="2:7" x14ac:dyDescent="0.3">
      <c r="B3" t="s">
        <v>30</v>
      </c>
      <c r="C3" t="s">
        <v>21</v>
      </c>
      <c r="E3" t="s">
        <v>107</v>
      </c>
      <c r="F3" t="s">
        <v>163</v>
      </c>
      <c r="G3" t="s">
        <v>27</v>
      </c>
    </row>
    <row r="4" spans="2:7" x14ac:dyDescent="0.3">
      <c r="B4" t="s">
        <v>61</v>
      </c>
      <c r="C4" t="s">
        <v>25</v>
      </c>
      <c r="E4" t="s">
        <v>26</v>
      </c>
      <c r="F4" t="s">
        <v>27</v>
      </c>
      <c r="G4" t="s">
        <v>28</v>
      </c>
    </row>
    <row r="5" spans="2:7" x14ac:dyDescent="0.3">
      <c r="B5" t="s">
        <v>36</v>
      </c>
      <c r="E5" t="s">
        <v>164</v>
      </c>
    </row>
    <row r="6" spans="2:7" x14ac:dyDescent="0.3">
      <c r="E6" t="s">
        <v>84</v>
      </c>
    </row>
    <row r="7" spans="2:7" x14ac:dyDescent="0.3">
      <c r="E7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cabb7e1-ed7b-420b-9ee5-a59a6b36b1e5">
      <UserInfo>
        <DisplayName>Judith Vincent (Swansea Bay UHB - Pharmacy)</DisplayName>
        <AccountId>18</AccountId>
        <AccountType/>
      </UserInfo>
      <UserInfo>
        <DisplayName>Simone Manning (Swansea Bay UHB - Finance)</DisplayName>
        <AccountId>47</AccountId>
        <AccountType/>
      </UserInfo>
      <UserInfo>
        <DisplayName>Oliver Newman (Swansea Bay UHB - Pharmacy)</DisplayName>
        <AccountId>39</AccountId>
        <AccountType/>
      </UserInfo>
      <UserInfo>
        <DisplayName>Amy Jayham (Swansea Bay UHB - Pharmacy)</DisplayName>
        <AccountId>22</AccountId>
        <AccountType/>
      </UserInfo>
      <UserInfo>
        <DisplayName>Stuart Wyn Evans (Swansea Bay UHB - Pharmacy)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DDE49BE3D774DA136BAD0270CAE6A" ma:contentTypeVersion="7" ma:contentTypeDescription="Create a new document." ma:contentTypeScope="" ma:versionID="b70327396da400ade93222d2dbcb34b2">
  <xsd:schema xmlns:xsd="http://www.w3.org/2001/XMLSchema" xmlns:xs="http://www.w3.org/2001/XMLSchema" xmlns:p="http://schemas.microsoft.com/office/2006/metadata/properties" xmlns:ns2="0e30931d-e09c-49b7-a36b-0c714cac956f" xmlns:ns3="6cabb7e1-ed7b-420b-9ee5-a59a6b36b1e5" targetNamespace="http://schemas.microsoft.com/office/2006/metadata/properties" ma:root="true" ma:fieldsID="21364351399622ed58ccfdc24dd3f89b" ns2:_="" ns3:_="">
    <xsd:import namespace="0e30931d-e09c-49b7-a36b-0c714cac956f"/>
    <xsd:import namespace="6cabb7e1-ed7b-420b-9ee5-a59a6b36b1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0931d-e09c-49b7-a36b-0c714cac9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bb7e1-ed7b-420b-9ee5-a59a6b36b1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28F4AC-91BB-493E-B9BE-53AC1932EE7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6cabb7e1-ed7b-420b-9ee5-a59a6b36b1e5"/>
    <ds:schemaRef ds:uri="0e30931d-e09c-49b7-a36b-0c714cac95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9885036-E9A1-47D9-92B1-B84E9171C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30931d-e09c-49b7-a36b-0c714cac956f"/>
    <ds:schemaRef ds:uri="6cabb7e1-ed7b-420b-9ee5-a59a6b36b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12D8B-88EA-45D8-B673-1DACAC287D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IMM Savings tracker</vt:lpstr>
      <vt:lpstr>IMM Summary</vt:lpstr>
      <vt:lpstr>IMM incl investment</vt:lpstr>
      <vt:lpstr>Sheet2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Bimson (ABM ULHB - Finance )</dc:creator>
  <cp:keywords/>
  <dc:description/>
  <cp:lastModifiedBy>Stuart Wyn Evans (Swansea Bay UHB - Pharmacy)</cp:lastModifiedBy>
  <cp:revision/>
  <dcterms:created xsi:type="dcterms:W3CDTF">2021-03-25T09:25:57Z</dcterms:created>
  <dcterms:modified xsi:type="dcterms:W3CDTF">2024-01-16T10:36:47Z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0x0101006F1DDE49BE3D774DA136BAD0270CAE6A</vt:lpwstr>
  </property>
</Properties>
</file>